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000" windowHeight="9630"/>
  </bookViews>
  <sheets>
    <sheet name="МЕНЮ" sheetId="1" r:id="rId1"/>
    <sheet name=" 3-6 лет" sheetId="5" r:id="rId2"/>
    <sheet name="1-3 лет" sheetId="6" r:id="rId3"/>
  </sheets>
  <definedNames>
    <definedName name="_xlnm.Print_Area" localSheetId="0">МЕНЮ!$A$1:$N$491</definedName>
  </definedNames>
  <calcPr calcId="125725"/>
  <fileRecoveryPr autoRecover="0"/>
</workbook>
</file>

<file path=xl/calcChain.xml><?xml version="1.0" encoding="utf-8"?>
<calcChain xmlns="http://schemas.openxmlformats.org/spreadsheetml/2006/main">
  <c r="F333" i="1"/>
  <c r="H333"/>
  <c r="J333"/>
  <c r="D333"/>
  <c r="K332"/>
  <c r="I332"/>
  <c r="G332"/>
  <c r="E332"/>
  <c r="K180"/>
  <c r="I180"/>
  <c r="G180"/>
  <c r="E180"/>
  <c r="K329"/>
  <c r="I329"/>
  <c r="G329"/>
  <c r="E329"/>
  <c r="K364" l="1"/>
  <c r="I364"/>
  <c r="G364"/>
  <c r="E364"/>
  <c r="L33" i="6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N10"/>
  <c r="L10"/>
  <c r="L9"/>
  <c r="N9" s="1"/>
  <c r="L8"/>
  <c r="N8" s="1"/>
  <c r="L7"/>
  <c r="N7" s="1"/>
  <c r="L6"/>
  <c r="N6" s="1"/>
  <c r="L5"/>
  <c r="N5" s="1"/>
  <c r="L4"/>
  <c r="N4" s="1"/>
  <c r="L33" i="5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L6"/>
  <c r="N6" s="1"/>
  <c r="L5"/>
  <c r="N5" s="1"/>
  <c r="L4"/>
  <c r="N4" s="1"/>
  <c r="N34" i="6" l="1"/>
  <c r="N34" i="5"/>
  <c r="F339" i="1"/>
  <c r="H339"/>
  <c r="J339"/>
  <c r="D339"/>
  <c r="K338"/>
  <c r="I338"/>
  <c r="G338"/>
  <c r="E338"/>
  <c r="K275"/>
  <c r="I275"/>
  <c r="G275"/>
  <c r="E275"/>
  <c r="K464"/>
  <c r="I464"/>
  <c r="G464"/>
  <c r="E464"/>
  <c r="K469"/>
  <c r="K470" s="1"/>
  <c r="L468" s="1"/>
  <c r="I469"/>
  <c r="I470" s="1"/>
  <c r="G469"/>
  <c r="G470" s="1"/>
  <c r="E469"/>
  <c r="E470" s="1"/>
  <c r="K455"/>
  <c r="K456" s="1"/>
  <c r="L454" s="1"/>
  <c r="I455"/>
  <c r="I456" s="1"/>
  <c r="G455"/>
  <c r="E455"/>
  <c r="E456" s="1"/>
  <c r="J479"/>
  <c r="H479"/>
  <c r="F479"/>
  <c r="D479"/>
  <c r="K478"/>
  <c r="I478"/>
  <c r="G478"/>
  <c r="E478"/>
  <c r="K477"/>
  <c r="K479" s="1"/>
  <c r="L477" s="1"/>
  <c r="I477"/>
  <c r="I479" s="1"/>
  <c r="G477"/>
  <c r="G479" s="1"/>
  <c r="E477"/>
  <c r="E479" s="1"/>
  <c r="J475"/>
  <c r="H475"/>
  <c r="F475"/>
  <c r="D475"/>
  <c r="K474"/>
  <c r="I474"/>
  <c r="G474"/>
  <c r="G475" s="1"/>
  <c r="E474"/>
  <c r="K473"/>
  <c r="K475" s="1"/>
  <c r="L472" s="1"/>
  <c r="I473"/>
  <c r="I475" s="1"/>
  <c r="E473"/>
  <c r="J470"/>
  <c r="H470"/>
  <c r="F470"/>
  <c r="D470"/>
  <c r="J466"/>
  <c r="H466"/>
  <c r="F466"/>
  <c r="D466"/>
  <c r="K465"/>
  <c r="G465"/>
  <c r="E465"/>
  <c r="K463"/>
  <c r="I463"/>
  <c r="G463"/>
  <c r="G466" s="1"/>
  <c r="E463"/>
  <c r="J456"/>
  <c r="J480" s="1"/>
  <c r="H456"/>
  <c r="H480" s="1"/>
  <c r="G456"/>
  <c r="F456"/>
  <c r="D456"/>
  <c r="D480" s="1"/>
  <c r="J446"/>
  <c r="H446"/>
  <c r="F446"/>
  <c r="D446"/>
  <c r="K445"/>
  <c r="I445"/>
  <c r="G445"/>
  <c r="E445"/>
  <c r="K444"/>
  <c r="K446" s="1"/>
  <c r="L444" s="1"/>
  <c r="I444"/>
  <c r="I446" s="1"/>
  <c r="G444"/>
  <c r="G446" s="1"/>
  <c r="E444"/>
  <c r="E446" s="1"/>
  <c r="J442"/>
  <c r="H442"/>
  <c r="G442"/>
  <c r="F442"/>
  <c r="D442"/>
  <c r="K441"/>
  <c r="K442" s="1"/>
  <c r="L440" s="1"/>
  <c r="I441"/>
  <c r="I442" s="1"/>
  <c r="E441"/>
  <c r="E442" s="1"/>
  <c r="J438"/>
  <c r="H438"/>
  <c r="F438"/>
  <c r="D438"/>
  <c r="K437"/>
  <c r="K438" s="1"/>
  <c r="I437"/>
  <c r="I438" s="1"/>
  <c r="G437"/>
  <c r="G438" s="1"/>
  <c r="E437"/>
  <c r="E438" s="1"/>
  <c r="J434"/>
  <c r="H434"/>
  <c r="F434"/>
  <c r="D434"/>
  <c r="K433"/>
  <c r="I433"/>
  <c r="G433"/>
  <c r="E433"/>
  <c r="K432"/>
  <c r="I432"/>
  <c r="G432"/>
  <c r="E432"/>
  <c r="K431"/>
  <c r="I431"/>
  <c r="G431"/>
  <c r="E431"/>
  <c r="K429"/>
  <c r="I429"/>
  <c r="G429"/>
  <c r="E429"/>
  <c r="K428"/>
  <c r="K434" s="1"/>
  <c r="L428" s="1"/>
  <c r="I428"/>
  <c r="I434" s="1"/>
  <c r="G428"/>
  <c r="G434" s="1"/>
  <c r="E428"/>
  <c r="E434" s="1"/>
  <c r="J424"/>
  <c r="J447" s="1"/>
  <c r="H424"/>
  <c r="H447" s="1"/>
  <c r="F424"/>
  <c r="D424"/>
  <c r="D447" s="1"/>
  <c r="K422"/>
  <c r="I422"/>
  <c r="G422"/>
  <c r="E422"/>
  <c r="K421"/>
  <c r="K424" s="1"/>
  <c r="I421"/>
  <c r="I424" s="1"/>
  <c r="G421"/>
  <c r="G424" s="1"/>
  <c r="G447" s="1"/>
  <c r="E421"/>
  <c r="E424" s="1"/>
  <c r="E447" s="1"/>
  <c r="F27"/>
  <c r="G27"/>
  <c r="H27"/>
  <c r="J27"/>
  <c r="I260"/>
  <c r="F413"/>
  <c r="G413"/>
  <c r="H413"/>
  <c r="J413"/>
  <c r="D413"/>
  <c r="F407"/>
  <c r="H407"/>
  <c r="J407"/>
  <c r="K412"/>
  <c r="K413" s="1"/>
  <c r="L411" s="1"/>
  <c r="I412"/>
  <c r="I413" s="1"/>
  <c r="E412"/>
  <c r="E413" s="1"/>
  <c r="K399"/>
  <c r="I399"/>
  <c r="E399"/>
  <c r="K401"/>
  <c r="I401"/>
  <c r="G401"/>
  <c r="E401"/>
  <c r="K400"/>
  <c r="I400"/>
  <c r="G400"/>
  <c r="E400"/>
  <c r="K398"/>
  <c r="I398"/>
  <c r="G398"/>
  <c r="E398"/>
  <c r="I447" l="1"/>
  <c r="F480"/>
  <c r="G480"/>
  <c r="F447"/>
  <c r="F448" s="1"/>
  <c r="L436"/>
  <c r="K447"/>
  <c r="E466"/>
  <c r="E480" s="1"/>
  <c r="I466"/>
  <c r="I480" s="1"/>
  <c r="K466"/>
  <c r="L460" s="1"/>
  <c r="H481"/>
  <c r="E475"/>
  <c r="I448"/>
  <c r="L421"/>
  <c r="G448"/>
  <c r="K480" l="1"/>
  <c r="F481"/>
  <c r="I481"/>
  <c r="G481"/>
  <c r="H448"/>
  <c r="K388"/>
  <c r="I388"/>
  <c r="G388"/>
  <c r="E388"/>
  <c r="K387"/>
  <c r="I387"/>
  <c r="G387"/>
  <c r="E387"/>
  <c r="K337"/>
  <c r="I337"/>
  <c r="G337"/>
  <c r="E337"/>
  <c r="K336"/>
  <c r="K339" s="1"/>
  <c r="I336"/>
  <c r="I339" s="1"/>
  <c r="G336"/>
  <c r="G339" s="1"/>
  <c r="E336"/>
  <c r="E339" s="1"/>
  <c r="K371"/>
  <c r="I371"/>
  <c r="G371"/>
  <c r="E371"/>
  <c r="K366"/>
  <c r="I366"/>
  <c r="G366"/>
  <c r="E366"/>
  <c r="K365"/>
  <c r="I365"/>
  <c r="G365"/>
  <c r="E365"/>
  <c r="E378"/>
  <c r="F378"/>
  <c r="G378"/>
  <c r="H378"/>
  <c r="I378"/>
  <c r="J378"/>
  <c r="K378"/>
  <c r="L376" s="1"/>
  <c r="D378"/>
  <c r="K354"/>
  <c r="K355"/>
  <c r="I354"/>
  <c r="I355"/>
  <c r="G354"/>
  <c r="G355"/>
  <c r="E354"/>
  <c r="E355"/>
  <c r="E345"/>
  <c r="F345"/>
  <c r="G345"/>
  <c r="H345"/>
  <c r="I345"/>
  <c r="J345"/>
  <c r="K345"/>
  <c r="L343" s="1"/>
  <c r="D345"/>
  <c r="K331"/>
  <c r="I331"/>
  <c r="G331"/>
  <c r="E331"/>
  <c r="E327"/>
  <c r="E312"/>
  <c r="F312"/>
  <c r="G312"/>
  <c r="H312"/>
  <c r="I312"/>
  <c r="J312"/>
  <c r="K312"/>
  <c r="L310" s="1"/>
  <c r="F306"/>
  <c r="H306"/>
  <c r="J306"/>
  <c r="F299"/>
  <c r="H299"/>
  <c r="J299"/>
  <c r="F287"/>
  <c r="H287"/>
  <c r="J287"/>
  <c r="F268"/>
  <c r="H268"/>
  <c r="J268"/>
  <c r="D268"/>
  <c r="K267"/>
  <c r="I267"/>
  <c r="G267"/>
  <c r="E267"/>
  <c r="F276"/>
  <c r="H276"/>
  <c r="J276"/>
  <c r="D276"/>
  <c r="K276"/>
  <c r="L272" s="1"/>
  <c r="I276"/>
  <c r="G276"/>
  <c r="E276"/>
  <c r="D312"/>
  <c r="K298"/>
  <c r="I298"/>
  <c r="G298"/>
  <c r="E298"/>
  <c r="K297"/>
  <c r="I297"/>
  <c r="G297"/>
  <c r="E297"/>
  <c r="K295"/>
  <c r="I295"/>
  <c r="G295"/>
  <c r="E295"/>
  <c r="K285"/>
  <c r="K286"/>
  <c r="I285"/>
  <c r="I286"/>
  <c r="G285"/>
  <c r="G286"/>
  <c r="E285"/>
  <c r="E286"/>
  <c r="K284"/>
  <c r="I284"/>
  <c r="G284"/>
  <c r="E284"/>
  <c r="E250"/>
  <c r="G250"/>
  <c r="I250"/>
  <c r="K250"/>
  <c r="F262"/>
  <c r="H262"/>
  <c r="J262"/>
  <c r="G287" l="1"/>
  <c r="K287"/>
  <c r="E287"/>
  <c r="I287"/>
  <c r="K261"/>
  <c r="I261"/>
  <c r="G261"/>
  <c r="E261"/>
  <c r="K260"/>
  <c r="G260"/>
  <c r="E260"/>
  <c r="F227"/>
  <c r="H227"/>
  <c r="J227"/>
  <c r="D227"/>
  <c r="K226"/>
  <c r="I226"/>
  <c r="G226"/>
  <c r="E226"/>
  <c r="E148"/>
  <c r="G148"/>
  <c r="I148"/>
  <c r="K148"/>
  <c r="F202"/>
  <c r="H202"/>
  <c r="J202"/>
  <c r="D202"/>
  <c r="K201"/>
  <c r="I201"/>
  <c r="G201"/>
  <c r="G202" s="1"/>
  <c r="E201"/>
  <c r="J239"/>
  <c r="H239"/>
  <c r="F239"/>
  <c r="D239"/>
  <c r="K238"/>
  <c r="I238"/>
  <c r="G238"/>
  <c r="E238"/>
  <c r="K237"/>
  <c r="K239" s="1"/>
  <c r="L237" s="1"/>
  <c r="I237"/>
  <c r="I239" s="1"/>
  <c r="G237"/>
  <c r="E237"/>
  <c r="E239" s="1"/>
  <c r="J235"/>
  <c r="H235"/>
  <c r="F235"/>
  <c r="D235"/>
  <c r="K234"/>
  <c r="K235" s="1"/>
  <c r="L233" s="1"/>
  <c r="I234"/>
  <c r="I235" s="1"/>
  <c r="G234"/>
  <c r="G235" s="1"/>
  <c r="E234"/>
  <c r="E235" s="1"/>
  <c r="K231"/>
  <c r="J231"/>
  <c r="I231"/>
  <c r="H231"/>
  <c r="G231"/>
  <c r="F231"/>
  <c r="E231"/>
  <c r="D231"/>
  <c r="L229"/>
  <c r="K225"/>
  <c r="I225"/>
  <c r="G225"/>
  <c r="E225"/>
  <c r="K224"/>
  <c r="I224"/>
  <c r="E224"/>
  <c r="J217"/>
  <c r="H217"/>
  <c r="F217"/>
  <c r="D217"/>
  <c r="D240" s="1"/>
  <c r="K216"/>
  <c r="I216"/>
  <c r="G216"/>
  <c r="E216"/>
  <c r="K215"/>
  <c r="K217" s="1"/>
  <c r="I215"/>
  <c r="I217" s="1"/>
  <c r="G215"/>
  <c r="G217" s="1"/>
  <c r="E215"/>
  <c r="J206"/>
  <c r="H206"/>
  <c r="F206"/>
  <c r="D206"/>
  <c r="K205"/>
  <c r="I205"/>
  <c r="G205"/>
  <c r="E205"/>
  <c r="K204"/>
  <c r="K206" s="1"/>
  <c r="L204" s="1"/>
  <c r="I204"/>
  <c r="I206" s="1"/>
  <c r="G204"/>
  <c r="G206" s="1"/>
  <c r="E204"/>
  <c r="E206" s="1"/>
  <c r="K200"/>
  <c r="I200"/>
  <c r="E200"/>
  <c r="K197"/>
  <c r="J197"/>
  <c r="I197"/>
  <c r="H197"/>
  <c r="G197"/>
  <c r="F197"/>
  <c r="E197"/>
  <c r="D197"/>
  <c r="L195"/>
  <c r="J193"/>
  <c r="H193"/>
  <c r="F193"/>
  <c r="D193"/>
  <c r="K192"/>
  <c r="I192"/>
  <c r="G192"/>
  <c r="E192"/>
  <c r="K191"/>
  <c r="I191"/>
  <c r="G191"/>
  <c r="E191"/>
  <c r="K188"/>
  <c r="I188"/>
  <c r="G188"/>
  <c r="E188"/>
  <c r="K187"/>
  <c r="K193" s="1"/>
  <c r="L187" s="1"/>
  <c r="I187"/>
  <c r="I193" s="1"/>
  <c r="G187"/>
  <c r="G193" s="1"/>
  <c r="E187"/>
  <c r="E193" s="1"/>
  <c r="J183"/>
  <c r="J207" s="1"/>
  <c r="H183"/>
  <c r="F183"/>
  <c r="D183"/>
  <c r="K182"/>
  <c r="K183" s="1"/>
  <c r="I182"/>
  <c r="G182"/>
  <c r="G183" s="1"/>
  <c r="G207" s="1"/>
  <c r="E182"/>
  <c r="F207" l="1"/>
  <c r="F240"/>
  <c r="H240"/>
  <c r="D207"/>
  <c r="H207"/>
  <c r="J240"/>
  <c r="E227"/>
  <c r="K227"/>
  <c r="L221" s="1"/>
  <c r="G227"/>
  <c r="E217"/>
  <c r="E202"/>
  <c r="I227"/>
  <c r="I240" s="1"/>
  <c r="E183"/>
  <c r="I183"/>
  <c r="I202"/>
  <c r="G239"/>
  <c r="K202"/>
  <c r="L199" s="1"/>
  <c r="L214"/>
  <c r="L180"/>
  <c r="E207" l="1"/>
  <c r="G240"/>
  <c r="G241" s="1"/>
  <c r="K240"/>
  <c r="I207"/>
  <c r="E240"/>
  <c r="K207"/>
  <c r="G208"/>
  <c r="H208"/>
  <c r="F241"/>
  <c r="F208"/>
  <c r="I241"/>
  <c r="H241"/>
  <c r="F172"/>
  <c r="H172"/>
  <c r="J172"/>
  <c r="D172"/>
  <c r="K171"/>
  <c r="I171"/>
  <c r="I172" s="1"/>
  <c r="G171"/>
  <c r="G172" s="1"/>
  <c r="E171"/>
  <c r="E172" s="1"/>
  <c r="K160"/>
  <c r="I160"/>
  <c r="G160"/>
  <c r="E160"/>
  <c r="I159"/>
  <c r="K158"/>
  <c r="I158"/>
  <c r="G158"/>
  <c r="E158"/>
  <c r="K149"/>
  <c r="I149"/>
  <c r="G149"/>
  <c r="E149"/>
  <c r="F140"/>
  <c r="H140"/>
  <c r="J140"/>
  <c r="D140"/>
  <c r="K139"/>
  <c r="I139"/>
  <c r="G139"/>
  <c r="G140" s="1"/>
  <c r="E139"/>
  <c r="K138"/>
  <c r="K140" s="1"/>
  <c r="L137" s="1"/>
  <c r="I138"/>
  <c r="I140" s="1"/>
  <c r="E138"/>
  <c r="I208" l="1"/>
  <c r="K172"/>
  <c r="L169" s="1"/>
  <c r="E140"/>
  <c r="F96"/>
  <c r="H96"/>
  <c r="J96"/>
  <c r="D96"/>
  <c r="K132" l="1"/>
  <c r="I132"/>
  <c r="G132"/>
  <c r="E132"/>
  <c r="K131"/>
  <c r="I131"/>
  <c r="G131"/>
  <c r="E131"/>
  <c r="K128"/>
  <c r="K129"/>
  <c r="I128"/>
  <c r="I129"/>
  <c r="G128"/>
  <c r="G129"/>
  <c r="E128"/>
  <c r="E129"/>
  <c r="K123"/>
  <c r="I123"/>
  <c r="G123"/>
  <c r="E123"/>
  <c r="K124"/>
  <c r="I124"/>
  <c r="G124"/>
  <c r="E124"/>
  <c r="K122"/>
  <c r="I122"/>
  <c r="G122"/>
  <c r="E122"/>
  <c r="E118" l="1"/>
  <c r="G118"/>
  <c r="K102"/>
  <c r="K103" s="1"/>
  <c r="I102"/>
  <c r="I103" s="1"/>
  <c r="G102"/>
  <c r="G103" s="1"/>
  <c r="E102"/>
  <c r="E103" s="1"/>
  <c r="F103"/>
  <c r="H103"/>
  <c r="J103"/>
  <c r="D103"/>
  <c r="K95"/>
  <c r="I95"/>
  <c r="G95"/>
  <c r="E95"/>
  <c r="F90"/>
  <c r="H90"/>
  <c r="J90"/>
  <c r="K89"/>
  <c r="I89"/>
  <c r="G89"/>
  <c r="E89"/>
  <c r="K88"/>
  <c r="I88"/>
  <c r="G88"/>
  <c r="E88"/>
  <c r="E79"/>
  <c r="F79"/>
  <c r="G79"/>
  <c r="H79"/>
  <c r="I79"/>
  <c r="J79"/>
  <c r="K79"/>
  <c r="F69"/>
  <c r="G69"/>
  <c r="H69"/>
  <c r="J69"/>
  <c r="K68"/>
  <c r="K69" s="1"/>
  <c r="L66" s="1"/>
  <c r="I68"/>
  <c r="I69" s="1"/>
  <c r="E68"/>
  <c r="E69" s="1"/>
  <c r="D69"/>
  <c r="L100" l="1"/>
  <c r="F62" l="1"/>
  <c r="H62"/>
  <c r="J62"/>
  <c r="K60"/>
  <c r="I60"/>
  <c r="G60"/>
  <c r="E60"/>
  <c r="K58"/>
  <c r="K59"/>
  <c r="I58"/>
  <c r="I59"/>
  <c r="G58"/>
  <c r="G59"/>
  <c r="K57"/>
  <c r="I57"/>
  <c r="G57"/>
  <c r="E58"/>
  <c r="E59"/>
  <c r="E57"/>
  <c r="F44"/>
  <c r="H44"/>
  <c r="J44"/>
  <c r="K42"/>
  <c r="K43"/>
  <c r="I42"/>
  <c r="I43"/>
  <c r="G42"/>
  <c r="G43"/>
  <c r="E42"/>
  <c r="E43"/>
  <c r="K26"/>
  <c r="K27" s="1"/>
  <c r="E15"/>
  <c r="E18"/>
  <c r="E19"/>
  <c r="E20"/>
  <c r="E33"/>
  <c r="F33"/>
  <c r="G33"/>
  <c r="H33"/>
  <c r="I33"/>
  <c r="J33"/>
  <c r="K33"/>
  <c r="D33"/>
  <c r="E62" l="1"/>
  <c r="G62"/>
  <c r="I62"/>
  <c r="K62"/>
  <c r="L31"/>
  <c r="C488" s="1"/>
  <c r="K19"/>
  <c r="I19"/>
  <c r="I26" l="1"/>
  <c r="I27" s="1"/>
  <c r="K20"/>
  <c r="I20"/>
  <c r="G20"/>
  <c r="D44" l="1"/>
  <c r="K406" l="1"/>
  <c r="K407" s="1"/>
  <c r="I406"/>
  <c r="I407" s="1"/>
  <c r="G406"/>
  <c r="G407" s="1"/>
  <c r="E406"/>
  <c r="E407" s="1"/>
  <c r="D407"/>
  <c r="K394"/>
  <c r="I394"/>
  <c r="G394"/>
  <c r="E394"/>
  <c r="K391"/>
  <c r="I391"/>
  <c r="E391"/>
  <c r="K328"/>
  <c r="I328"/>
  <c r="G328"/>
  <c r="E328"/>
  <c r="K303"/>
  <c r="I303"/>
  <c r="G303"/>
  <c r="E303"/>
  <c r="K291"/>
  <c r="I291"/>
  <c r="G291"/>
  <c r="E291"/>
  <c r="K265"/>
  <c r="K268" s="1"/>
  <c r="I265"/>
  <c r="I268" s="1"/>
  <c r="G265"/>
  <c r="G268" s="1"/>
  <c r="E265"/>
  <c r="E268" s="1"/>
  <c r="K254"/>
  <c r="I254"/>
  <c r="E254"/>
  <c r="K258"/>
  <c r="I258"/>
  <c r="G258"/>
  <c r="E258"/>
  <c r="K259"/>
  <c r="I259"/>
  <c r="G259"/>
  <c r="E259"/>
  <c r="K150"/>
  <c r="I150"/>
  <c r="E150"/>
  <c r="K153"/>
  <c r="I153"/>
  <c r="E153"/>
  <c r="K113"/>
  <c r="I113"/>
  <c r="G113"/>
  <c r="E113"/>
  <c r="F133"/>
  <c r="H133"/>
  <c r="J133"/>
  <c r="D133"/>
  <c r="K127"/>
  <c r="I127"/>
  <c r="G127"/>
  <c r="E127"/>
  <c r="F97"/>
  <c r="H97"/>
  <c r="J97"/>
  <c r="K87"/>
  <c r="I87"/>
  <c r="G87"/>
  <c r="E87"/>
  <c r="K46" l="1"/>
  <c r="I46"/>
  <c r="E46"/>
  <c r="K8"/>
  <c r="I8"/>
  <c r="G8"/>
  <c r="E8"/>
  <c r="E26"/>
  <c r="E27" s="1"/>
  <c r="F402" l="1"/>
  <c r="H402"/>
  <c r="J402"/>
  <c r="D402"/>
  <c r="D389"/>
  <c r="F389"/>
  <c r="F408" s="1"/>
  <c r="H389"/>
  <c r="J389"/>
  <c r="K249"/>
  <c r="I249"/>
  <c r="G249"/>
  <c r="E249"/>
  <c r="K304"/>
  <c r="I304"/>
  <c r="E304"/>
  <c r="F161"/>
  <c r="H161"/>
  <c r="J161"/>
  <c r="D161"/>
  <c r="K164"/>
  <c r="K165" s="1"/>
  <c r="L163" s="1"/>
  <c r="I164"/>
  <c r="I165" s="1"/>
  <c r="G164"/>
  <c r="G165" s="1"/>
  <c r="E164"/>
  <c r="K94"/>
  <c r="K96" s="1"/>
  <c r="L93" s="1"/>
  <c r="I94"/>
  <c r="I96" s="1"/>
  <c r="G94"/>
  <c r="G96" s="1"/>
  <c r="E94"/>
  <c r="E96" s="1"/>
  <c r="F125"/>
  <c r="H125"/>
  <c r="J125"/>
  <c r="D125"/>
  <c r="I52"/>
  <c r="K41"/>
  <c r="K44" s="1"/>
  <c r="I41"/>
  <c r="I44" s="1"/>
  <c r="G41"/>
  <c r="G44" s="1"/>
  <c r="E41"/>
  <c r="E44" s="1"/>
  <c r="D27"/>
  <c r="D90"/>
  <c r="D62"/>
  <c r="D306"/>
  <c r="K393"/>
  <c r="F367"/>
  <c r="H367"/>
  <c r="J367"/>
  <c r="D367"/>
  <c r="I393"/>
  <c r="G393"/>
  <c r="E393"/>
  <c r="F356"/>
  <c r="H356"/>
  <c r="J356"/>
  <c r="D356"/>
  <c r="K353"/>
  <c r="K356" s="1"/>
  <c r="L353" s="1"/>
  <c r="I353"/>
  <c r="I356" s="1"/>
  <c r="G353"/>
  <c r="G356" s="1"/>
  <c r="E353"/>
  <c r="E356" s="1"/>
  <c r="L404"/>
  <c r="K296"/>
  <c r="K299" s="1"/>
  <c r="I296"/>
  <c r="I299" s="1"/>
  <c r="G296"/>
  <c r="G299" s="1"/>
  <c r="E296"/>
  <c r="E299" s="1"/>
  <c r="D299"/>
  <c r="E133"/>
  <c r="G133"/>
  <c r="I133"/>
  <c r="E83"/>
  <c r="G83"/>
  <c r="I83"/>
  <c r="E86"/>
  <c r="G86"/>
  <c r="I86"/>
  <c r="K86"/>
  <c r="K52"/>
  <c r="G52"/>
  <c r="E52"/>
  <c r="K7"/>
  <c r="K10" s="1"/>
  <c r="I7"/>
  <c r="G7"/>
  <c r="E7"/>
  <c r="K360"/>
  <c r="I360"/>
  <c r="G360"/>
  <c r="E360"/>
  <c r="I389"/>
  <c r="G389"/>
  <c r="E389"/>
  <c r="K363"/>
  <c r="I363"/>
  <c r="G363"/>
  <c r="E363"/>
  <c r="K330"/>
  <c r="I330"/>
  <c r="G330"/>
  <c r="E330"/>
  <c r="F372"/>
  <c r="H372"/>
  <c r="J372"/>
  <c r="D372"/>
  <c r="K257"/>
  <c r="I257"/>
  <c r="G257"/>
  <c r="E257"/>
  <c r="I9"/>
  <c r="G9"/>
  <c r="E9"/>
  <c r="K327"/>
  <c r="I327"/>
  <c r="G327"/>
  <c r="E305"/>
  <c r="G305"/>
  <c r="G306" s="1"/>
  <c r="I305"/>
  <c r="K305"/>
  <c r="K326"/>
  <c r="I326"/>
  <c r="G326"/>
  <c r="E326"/>
  <c r="K53"/>
  <c r="I53"/>
  <c r="G53"/>
  <c r="E53"/>
  <c r="K251"/>
  <c r="I251"/>
  <c r="I252" s="1"/>
  <c r="G251"/>
  <c r="E251"/>
  <c r="K256"/>
  <c r="I256"/>
  <c r="G256"/>
  <c r="E256"/>
  <c r="F151"/>
  <c r="H151"/>
  <c r="J151"/>
  <c r="D151"/>
  <c r="K159"/>
  <c r="E159"/>
  <c r="K112"/>
  <c r="K114" s="1"/>
  <c r="I112"/>
  <c r="I114" s="1"/>
  <c r="G112"/>
  <c r="E112"/>
  <c r="E114" s="1"/>
  <c r="I155"/>
  <c r="K155"/>
  <c r="G155"/>
  <c r="E155"/>
  <c r="K18"/>
  <c r="K15"/>
  <c r="K119"/>
  <c r="I119"/>
  <c r="G119"/>
  <c r="E119"/>
  <c r="E125" s="1"/>
  <c r="K118"/>
  <c r="I118"/>
  <c r="J55"/>
  <c r="J63" s="1"/>
  <c r="K54"/>
  <c r="H55"/>
  <c r="H63" s="1"/>
  <c r="I54"/>
  <c r="F55"/>
  <c r="F63" s="1"/>
  <c r="G54"/>
  <c r="D55"/>
  <c r="E54"/>
  <c r="K50"/>
  <c r="K51"/>
  <c r="I50"/>
  <c r="I51"/>
  <c r="G50"/>
  <c r="G51"/>
  <c r="E50"/>
  <c r="E51"/>
  <c r="K48"/>
  <c r="I48"/>
  <c r="G48"/>
  <c r="E48"/>
  <c r="I15"/>
  <c r="I18"/>
  <c r="G15"/>
  <c r="G18"/>
  <c r="I14"/>
  <c r="G14"/>
  <c r="E14"/>
  <c r="K322"/>
  <c r="J322"/>
  <c r="J340" s="1"/>
  <c r="I322"/>
  <c r="H322"/>
  <c r="H340" s="1"/>
  <c r="G322"/>
  <c r="F322"/>
  <c r="F340" s="1"/>
  <c r="E322"/>
  <c r="D322"/>
  <c r="J307"/>
  <c r="H307"/>
  <c r="F307"/>
  <c r="D287"/>
  <c r="D262"/>
  <c r="J252"/>
  <c r="H252"/>
  <c r="F252"/>
  <c r="E252"/>
  <c r="D252"/>
  <c r="J165"/>
  <c r="H165"/>
  <c r="F165"/>
  <c r="E165"/>
  <c r="D165"/>
  <c r="J114"/>
  <c r="H114"/>
  <c r="G114"/>
  <c r="F114"/>
  <c r="F134" s="1"/>
  <c r="D114"/>
  <c r="D79"/>
  <c r="D97" s="1"/>
  <c r="F21"/>
  <c r="H21"/>
  <c r="J21"/>
  <c r="D21"/>
  <c r="F10"/>
  <c r="H10"/>
  <c r="H28" s="1"/>
  <c r="J10"/>
  <c r="D10"/>
  <c r="D134" l="1"/>
  <c r="E333"/>
  <c r="E340" s="1"/>
  <c r="J408"/>
  <c r="I333"/>
  <c r="J134"/>
  <c r="G333"/>
  <c r="G340" s="1"/>
  <c r="K333"/>
  <c r="K125"/>
  <c r="L118" s="1"/>
  <c r="H408"/>
  <c r="D408"/>
  <c r="I340"/>
  <c r="G10"/>
  <c r="H134"/>
  <c r="D307"/>
  <c r="D340"/>
  <c r="D63"/>
  <c r="G252"/>
  <c r="D373"/>
  <c r="J373"/>
  <c r="H373"/>
  <c r="F373"/>
  <c r="L320"/>
  <c r="K340"/>
  <c r="I306"/>
  <c r="I307" s="1"/>
  <c r="E306"/>
  <c r="E307" s="1"/>
  <c r="K306"/>
  <c r="L284"/>
  <c r="D28"/>
  <c r="E262"/>
  <c r="E269" s="1"/>
  <c r="I262"/>
  <c r="I269" s="1"/>
  <c r="G262"/>
  <c r="K262"/>
  <c r="L256" s="1"/>
  <c r="F269"/>
  <c r="J269"/>
  <c r="D269"/>
  <c r="H269"/>
  <c r="J166"/>
  <c r="F166"/>
  <c r="D166"/>
  <c r="H166"/>
  <c r="L111"/>
  <c r="E134"/>
  <c r="J28"/>
  <c r="F28"/>
  <c r="G90"/>
  <c r="G97" s="1"/>
  <c r="K83"/>
  <c r="K90" s="1"/>
  <c r="L83" s="1"/>
  <c r="I90"/>
  <c r="E90"/>
  <c r="G21"/>
  <c r="E10"/>
  <c r="I10"/>
  <c r="K252"/>
  <c r="L249" s="1"/>
  <c r="I151"/>
  <c r="H98"/>
  <c r="E151"/>
  <c r="G151"/>
  <c r="K151"/>
  <c r="L7"/>
  <c r="L335"/>
  <c r="L264"/>
  <c r="L77"/>
  <c r="K133"/>
  <c r="K134" s="1"/>
  <c r="E21"/>
  <c r="I21"/>
  <c r="I125"/>
  <c r="I134" s="1"/>
  <c r="G125"/>
  <c r="G134" s="1"/>
  <c r="E402"/>
  <c r="E408" s="1"/>
  <c r="G402"/>
  <c r="G408" s="1"/>
  <c r="I402"/>
  <c r="I408" s="1"/>
  <c r="K402"/>
  <c r="K389"/>
  <c r="L386" s="1"/>
  <c r="E161"/>
  <c r="G161"/>
  <c r="I161"/>
  <c r="K161"/>
  <c r="L155" s="1"/>
  <c r="G307"/>
  <c r="K307"/>
  <c r="E367"/>
  <c r="G367"/>
  <c r="I367"/>
  <c r="K367"/>
  <c r="L291"/>
  <c r="K372"/>
  <c r="L369" s="1"/>
  <c r="I372"/>
  <c r="G372"/>
  <c r="E372"/>
  <c r="E55"/>
  <c r="E63" s="1"/>
  <c r="G55"/>
  <c r="G63" s="1"/>
  <c r="I55"/>
  <c r="I63" s="1"/>
  <c r="K55"/>
  <c r="L48" s="1"/>
  <c r="F409"/>
  <c r="F135"/>
  <c r="G28" l="1"/>
  <c r="G269"/>
  <c r="F374"/>
  <c r="K408"/>
  <c r="L393"/>
  <c r="H409"/>
  <c r="L326"/>
  <c r="I373"/>
  <c r="G373"/>
  <c r="E373"/>
  <c r="L360"/>
  <c r="K373"/>
  <c r="L127"/>
  <c r="F341"/>
  <c r="K269"/>
  <c r="I270"/>
  <c r="L148"/>
  <c r="K166"/>
  <c r="E166"/>
  <c r="I166"/>
  <c r="G166"/>
  <c r="H135"/>
  <c r="I28"/>
  <c r="E97"/>
  <c r="K97"/>
  <c r="E28"/>
  <c r="K63"/>
  <c r="I97"/>
  <c r="F167"/>
  <c r="H374"/>
  <c r="H167"/>
  <c r="F308"/>
  <c r="I409"/>
  <c r="G270"/>
  <c r="H341"/>
  <c r="I341"/>
  <c r="H308"/>
  <c r="L301"/>
  <c r="F270"/>
  <c r="H270"/>
  <c r="G341"/>
  <c r="G409"/>
  <c r="L57"/>
  <c r="F98"/>
  <c r="G135"/>
  <c r="I135"/>
  <c r="L23"/>
  <c r="C487" l="1"/>
  <c r="G308"/>
  <c r="I167"/>
  <c r="G167"/>
  <c r="I374"/>
  <c r="G374"/>
  <c r="I308"/>
  <c r="F29"/>
  <c r="G29"/>
  <c r="H29"/>
  <c r="I29"/>
  <c r="L41"/>
  <c r="C485" s="1"/>
  <c r="G64"/>
  <c r="I64"/>
  <c r="F64"/>
  <c r="H64"/>
  <c r="K21"/>
  <c r="K28" s="1"/>
  <c r="D484" l="1"/>
  <c r="L14"/>
  <c r="C486" s="1"/>
  <c r="F484"/>
  <c r="I98" l="1"/>
  <c r="G484" s="1"/>
  <c r="G98" l="1"/>
  <c r="E484" s="1"/>
</calcChain>
</file>

<file path=xl/sharedStrings.xml><?xml version="1.0" encoding="utf-8"?>
<sst xmlns="http://schemas.openxmlformats.org/spreadsheetml/2006/main" count="933" uniqueCount="254">
  <si>
    <t>3-6 лет</t>
  </si>
  <si>
    <t>140/10</t>
  </si>
  <si>
    <t>187/13</t>
  </si>
  <si>
    <t>выход блюд</t>
  </si>
  <si>
    <t>белки</t>
  </si>
  <si>
    <t>жиры</t>
  </si>
  <si>
    <t>углеводы</t>
  </si>
  <si>
    <t>ккал</t>
  </si>
  <si>
    <t>1-2 года</t>
  </si>
  <si>
    <t>завтрак</t>
  </si>
  <si>
    <t>дневной рацион</t>
  </si>
  <si>
    <t>чай с сахаром</t>
  </si>
  <si>
    <t>обед</t>
  </si>
  <si>
    <t>полдник</t>
  </si>
  <si>
    <t>сок фруктовый</t>
  </si>
  <si>
    <t>хлеб ржаной</t>
  </si>
  <si>
    <t>итого в завтрак:</t>
  </si>
  <si>
    <t>итого в обед:</t>
  </si>
  <si>
    <t>итого в полдник:</t>
  </si>
  <si>
    <t>ИТОГО ЗА ДЕНЬ:</t>
  </si>
  <si>
    <t>соотношение белков/жиров/углеводов</t>
  </si>
  <si>
    <t>норма ккал, %</t>
  </si>
  <si>
    <t>20-25 %</t>
  </si>
  <si>
    <t>30-35%</t>
  </si>
  <si>
    <t>1 день (понедельник)</t>
  </si>
  <si>
    <t>1 неделя</t>
  </si>
  <si>
    <t>2 день (вторник)</t>
  </si>
  <si>
    <t>какао с молоком</t>
  </si>
  <si>
    <t>3 день (среда)</t>
  </si>
  <si>
    <t>4 день (четверг)</t>
  </si>
  <si>
    <t>5 день (пятница)</t>
  </si>
  <si>
    <t>кофейный напиток с молоком</t>
  </si>
  <si>
    <t>2 неделя</t>
  </si>
  <si>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</si>
  <si>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</si>
  <si>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</si>
  <si>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</si>
  <si>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</si>
  <si>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</si>
  <si>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</si>
  <si>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</si>
  <si>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</si>
  <si>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</si>
  <si>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</si>
  <si>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факт.</t>
  </si>
  <si>
    <t>норма</t>
  </si>
  <si>
    <t>%</t>
  </si>
  <si>
    <t>хлеб пшеничный</t>
  </si>
  <si>
    <t>мука пшеничная</t>
  </si>
  <si>
    <t>крахмал</t>
  </si>
  <si>
    <t>макаронные изделия</t>
  </si>
  <si>
    <t>крупы</t>
  </si>
  <si>
    <t>бобовые</t>
  </si>
  <si>
    <t>картофель</t>
  </si>
  <si>
    <t>овощи</t>
  </si>
  <si>
    <t>фрукты</t>
  </si>
  <si>
    <t>сухофрукты</t>
  </si>
  <si>
    <t xml:space="preserve">соки </t>
  </si>
  <si>
    <t>мясо</t>
  </si>
  <si>
    <t>птица</t>
  </si>
  <si>
    <t>колбасные изделия</t>
  </si>
  <si>
    <t>кисло-молочные продукты</t>
  </si>
  <si>
    <t>масло сливочное</t>
  </si>
  <si>
    <t>творог</t>
  </si>
  <si>
    <t>сметана</t>
  </si>
  <si>
    <t>сыр</t>
  </si>
  <si>
    <t>яйцо</t>
  </si>
  <si>
    <t>рыба</t>
  </si>
  <si>
    <t>масло растительное</t>
  </si>
  <si>
    <t>сахар</t>
  </si>
  <si>
    <t>кондитерские изд.</t>
  </si>
  <si>
    <t>чай</t>
  </si>
  <si>
    <t>кофейный напиток</t>
  </si>
  <si>
    <t>какао</t>
  </si>
  <si>
    <t>соль</t>
  </si>
  <si>
    <t>аскарбиновая кислота</t>
  </si>
  <si>
    <t>итого</t>
  </si>
  <si>
    <t>чай с молоком</t>
  </si>
  <si>
    <t>150/15</t>
  </si>
  <si>
    <t>120/10</t>
  </si>
  <si>
    <t>пюре картофельное</t>
  </si>
  <si>
    <t>рыба, запеченная  в сметане с морковью</t>
  </si>
  <si>
    <t>150/3</t>
  </si>
  <si>
    <t>200/4</t>
  </si>
  <si>
    <t>макароны отварные</t>
  </si>
  <si>
    <t>кефир</t>
  </si>
  <si>
    <t>компот из свежих яблок</t>
  </si>
  <si>
    <t>шт./150</t>
  </si>
  <si>
    <t>факт норма, ккал</t>
  </si>
  <si>
    <t>бутербод с маслом</t>
  </si>
  <si>
    <t>отвар шиповника с сахаром</t>
  </si>
  <si>
    <t>шт./100</t>
  </si>
  <si>
    <t>каша жидкая молочная манная</t>
  </si>
  <si>
    <t>гуляш из отварной птицы</t>
  </si>
  <si>
    <t>картофель отварной</t>
  </si>
  <si>
    <t>120/4</t>
  </si>
  <si>
    <t>каша жидкая молочная пшенная</t>
  </si>
  <si>
    <t>капуста тушенная</t>
  </si>
  <si>
    <t>запеканка картофельная с мясом с маслом сливочным</t>
  </si>
  <si>
    <t>омлет натуральный с маслом</t>
  </si>
  <si>
    <t>70/5</t>
  </si>
  <si>
    <t>каша жидкая молочная рисовая</t>
  </si>
  <si>
    <t>голубцы "любительские"</t>
  </si>
  <si>
    <t>соотношение белков/жиров/углеводов за 10 дней</t>
  </si>
  <si>
    <t>средняя калорийность за 10 дней</t>
  </si>
  <si>
    <t xml:space="preserve">завтрак - </t>
  </si>
  <si>
    <t xml:space="preserve">обед - </t>
  </si>
  <si>
    <t xml:space="preserve">полдник - </t>
  </si>
  <si>
    <t>100/40</t>
  </si>
  <si>
    <t>печенье</t>
  </si>
  <si>
    <t>каша жидкая молочная "геркулес" или овсяная</t>
  </si>
  <si>
    <t xml:space="preserve">ПРИМЕРНЫЙ 2-х НЕДЕЛЬНЫЙ РАЦИОН ПИТАНИЯ </t>
  </si>
  <si>
    <t>омлет с сыром с маслом сливочным</t>
  </si>
  <si>
    <t>кефир или молоко</t>
  </si>
  <si>
    <t>50/40</t>
  </si>
  <si>
    <t xml:space="preserve">печенье </t>
  </si>
  <si>
    <t>тефтели</t>
  </si>
  <si>
    <t>кисель из яблок или клюквенного припаса</t>
  </si>
  <si>
    <t>Разработал технолог отдела</t>
  </si>
  <si>
    <t>рыба жареная (или припущенная )</t>
  </si>
  <si>
    <t>Выполнение норм питания (3-6 лет)</t>
  </si>
  <si>
    <t>Выполнение норм питания (ясельная группа)</t>
  </si>
  <si>
    <t>каша вязкая перловая или гречневая</t>
  </si>
  <si>
    <t xml:space="preserve">суп из овощей со сметаной </t>
  </si>
  <si>
    <t>суфле рыбное</t>
  </si>
  <si>
    <t>каша рисовая вязкая</t>
  </si>
  <si>
    <t>огурец свежий</t>
  </si>
  <si>
    <t>щи из свежей капусты на курином бульоне со сметаной</t>
  </si>
  <si>
    <t>суп картофельный с макаронными изделиями на курином бульоне</t>
  </si>
  <si>
    <t>суп молочный с макаронными изделиями</t>
  </si>
  <si>
    <t>драники по домашнему с маслом сливочным</t>
  </si>
  <si>
    <t>капуста тушенная с яблоками</t>
  </si>
  <si>
    <t>каша вязкая молочная гречневая</t>
  </si>
  <si>
    <t>бутерброд с повидлом</t>
  </si>
  <si>
    <t>150/5</t>
  </si>
  <si>
    <t>салат из сыра и моркови с маслом растительным</t>
  </si>
  <si>
    <t>каша жидкая молочная овсяная или "геркулес"</t>
  </si>
  <si>
    <t>пудинг из творога запеченный с соусом молочным</t>
  </si>
  <si>
    <t>зефир или другое кондитерское изделие</t>
  </si>
  <si>
    <t>компот из сухофруктов или отвар шиповника с сахаром</t>
  </si>
  <si>
    <t>рыба припущенная</t>
  </si>
  <si>
    <t xml:space="preserve">Рекомендуемый родителям домашний ужин </t>
  </si>
  <si>
    <t>итого в домашний ужин:</t>
  </si>
  <si>
    <t>вареники ленивые со сметаной</t>
  </si>
  <si>
    <t>компот из свежих или сухих фруктов</t>
  </si>
  <si>
    <t>салат из моркови и яблоками (В1)  или салат "Агеньчик"</t>
  </si>
  <si>
    <t xml:space="preserve">суфле из птицы с рисом и сыром </t>
  </si>
  <si>
    <t>колбаса  отварная</t>
  </si>
  <si>
    <t>салат из свежих помидоров и огурцов (с репчатым луком)</t>
  </si>
  <si>
    <t>картофель и овощи, тушенные в соусе (сметанном)</t>
  </si>
  <si>
    <t xml:space="preserve"> омлет натуральный с маслом сливочный</t>
  </si>
  <si>
    <t>50/4</t>
  </si>
  <si>
    <t>салат "Белоснежка"(с репчатым луком)</t>
  </si>
  <si>
    <t>борщ  с картофелем со сметаной</t>
  </si>
  <si>
    <t>бифидин</t>
  </si>
  <si>
    <t>салат "Солнечный" (В2) или "Агенчык" с маслом растительным</t>
  </si>
  <si>
    <t>гуляш из отварного мяса</t>
  </si>
  <si>
    <t>котлеты "Здоровье" с  соусом молочным</t>
  </si>
  <si>
    <t>огурец или помидор свежий (порциями)</t>
  </si>
  <si>
    <t xml:space="preserve">голубцы овощные </t>
  </si>
  <si>
    <t>салат из свежих помидоров (с репчатым луком)</t>
  </si>
  <si>
    <t>котлеты из птицы, запеченные с молочным соусом</t>
  </si>
  <si>
    <t>компот из смеси сухофруктов</t>
  </si>
  <si>
    <t>сырники, запеченные со сметаной</t>
  </si>
  <si>
    <t>плов с изюмом</t>
  </si>
  <si>
    <t>манник со сметаной</t>
  </si>
  <si>
    <t>150/10</t>
  </si>
  <si>
    <t xml:space="preserve">Рекомендуемый  родителям рацион питания в выходные дни </t>
  </si>
  <si>
    <t>6 день 1 неделя (суббота)</t>
  </si>
  <si>
    <t>каша гречневая вязкая</t>
  </si>
  <si>
    <t>какао с молоком сгущенным</t>
  </si>
  <si>
    <t>печенье или другое кондитерское изделие</t>
  </si>
  <si>
    <t>салат из овощей с морской капустой</t>
  </si>
  <si>
    <t>суп картофельный с клецками</t>
  </si>
  <si>
    <t>голубцы любительские</t>
  </si>
  <si>
    <t>суфле творожное со сметаной</t>
  </si>
  <si>
    <t>100/10</t>
  </si>
  <si>
    <t>кисель из сока</t>
  </si>
  <si>
    <t xml:space="preserve">  ужин</t>
  </si>
  <si>
    <t>итого в ужин:</t>
  </si>
  <si>
    <t>2-й ужин</t>
  </si>
  <si>
    <t>сушки или сухари</t>
  </si>
  <si>
    <t>итого во 2-й ужин:</t>
  </si>
  <si>
    <t>7 день 1 неделя (воскресенье)</t>
  </si>
  <si>
    <t>салат "Океан" со сметаной</t>
  </si>
  <si>
    <t>бульон "Чебурашка"</t>
  </si>
  <si>
    <t>манник с соусом молочным сладким</t>
  </si>
  <si>
    <t>120/30</t>
  </si>
  <si>
    <t>150/40</t>
  </si>
  <si>
    <t>чай с лимоном</t>
  </si>
  <si>
    <t>200/7</t>
  </si>
  <si>
    <t>драники по-домашнему со сметаной</t>
  </si>
  <si>
    <t>йогурт/бифидин</t>
  </si>
  <si>
    <t>пряник</t>
  </si>
  <si>
    <t>итого во 2й ужин:</t>
  </si>
  <si>
    <t>запеканка картофельная с овощами</t>
  </si>
  <si>
    <t>плов из отварной говядины</t>
  </si>
  <si>
    <t>кофейный напиток c молоком</t>
  </si>
  <si>
    <t>кнели из птицы</t>
  </si>
  <si>
    <t>капуста тушенная (белокачанная свежая)</t>
  </si>
  <si>
    <t>кисель из свежих яблок</t>
  </si>
  <si>
    <t>суп картофельный  с горохом на курином бульоне</t>
  </si>
  <si>
    <t>оладьи с творогом с маслом  сливочным</t>
  </si>
  <si>
    <t xml:space="preserve">борщ с капустой (свежей) картофелем со сметаной </t>
  </si>
  <si>
    <t>биточки из говядины (паровые)</t>
  </si>
  <si>
    <t>биточки</t>
  </si>
  <si>
    <t>омлет с картофелем (запеченный)</t>
  </si>
  <si>
    <t>оладьи с изюмом с маслом сливочным</t>
  </si>
  <si>
    <t xml:space="preserve">щи из свежей капусты со сметаной </t>
  </si>
  <si>
    <t>рыба, тушенная в сметане</t>
  </si>
  <si>
    <t>бутерброд с сыром</t>
  </si>
  <si>
    <t>салат "Случь" или салат из свежих помидоров (с репчатым луком)</t>
  </si>
  <si>
    <t>суп картофельный с крупой (рисовой)</t>
  </si>
  <si>
    <t>или бефстрогонов из отварной говядины</t>
  </si>
  <si>
    <t>котлеты "Здоровье" с соусом сметанным</t>
  </si>
  <si>
    <t xml:space="preserve">Язык отварной (говяжий) с маслом сливочным или </t>
  </si>
  <si>
    <t>плов с курагой и изюмом</t>
  </si>
  <si>
    <t>За 1час до сна детям необходимо дать стакан молока или кисломолочного продукта и булочку или печенье                                             10%</t>
  </si>
  <si>
    <t>За 1час до сна детям необходимо дать стакан молока или кисломолочного продукта и булочку или печенье                                               10%</t>
  </si>
  <si>
    <t>За 1час до сна детям необходимо дать стакан молока или кисломолочного продукта и булочку или печенье                                           10%</t>
  </si>
  <si>
    <t>За 1час до сна детям необходимо дать стакан молока или кисломолочного продукта и булочку или печенье                                            10%</t>
  </si>
  <si>
    <t>За 1час до сна детям необходимо дать стакан молока или кисломолочного продукта и булочку или печенье                                              10%</t>
  </si>
  <si>
    <t>За 1 час до сна детям необходимо дать стакан молока или кисломолочного продукта и булочку или печенье                                           10%</t>
  </si>
  <si>
    <t>6 день 2 неделя (суббота)</t>
  </si>
  <si>
    <t>бутерброд с маслом</t>
  </si>
  <si>
    <t xml:space="preserve">кисель из яблок </t>
  </si>
  <si>
    <t>молоко</t>
  </si>
  <si>
    <t>7 день 2 неделя (воскресенье)</t>
  </si>
  <si>
    <t>120/40</t>
  </si>
  <si>
    <t>суп картофельный с мясными фрикадельками</t>
  </si>
  <si>
    <t>котлеты "Здоровье"</t>
  </si>
  <si>
    <t xml:space="preserve">овощи тушенные в соусе </t>
  </si>
  <si>
    <t>макароны с сыром</t>
  </si>
  <si>
    <t>йогурт</t>
  </si>
  <si>
    <t>макароны отварные с овощами</t>
  </si>
  <si>
    <t>запеканка рисовая с яблоками с соусом молочным сладким</t>
  </si>
  <si>
    <t>________________Л. М. Долмат</t>
  </si>
  <si>
    <t>домашний ужин</t>
  </si>
  <si>
    <t>150/50</t>
  </si>
  <si>
    <t xml:space="preserve">запеканка из творога (с крупой манной)  </t>
  </si>
  <si>
    <t>салат "Ассорти" (вариант 1)</t>
  </si>
  <si>
    <t>зразы рубленные</t>
  </si>
  <si>
    <t>суп картофельный с зеленым горошком</t>
  </si>
  <si>
    <t>салат из моркови с яблоками В1</t>
  </si>
  <si>
    <t>бабка картофельная со сметаной</t>
  </si>
  <si>
    <t>котлеты из говядины или оладьи из печени</t>
  </si>
  <si>
    <t xml:space="preserve">* Примечание: на осенний период свежие фрукты и соки фруктовые включать в рационы на обед или в полдник по усмотрению </t>
  </si>
  <si>
    <t>2-ой завтрак (летний период)*</t>
  </si>
  <si>
    <t>запеканка из творога (с крупой манной) со сметаной</t>
  </si>
  <si>
    <t>блины  или оладьи смаслом сливочным</t>
  </si>
  <si>
    <t>запеканка из творога (сманной крупой)  со сметаной</t>
  </si>
  <si>
    <t>суп молочный с крупой</t>
  </si>
  <si>
    <t>салат "Агегьчик" ( кукурузой  консервированной) или салат из свежих огурцов с маслом растительным</t>
  </si>
  <si>
    <t>оладьи из печени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</si>
</sst>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1" xfId="0" applyFont="1" applyBorder="1"/>
    <xf numFmtId="0" fontId="0" fillId="0" borderId="0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0" xfId="0" applyFont="1" applyFill="1" applyBorder="1"/>
    <xf numFmtId="2" fontId="5" fillId="0" borderId="1" xfId="0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/>
    <xf numFmtId="0" fontId="2" fillId="0" borderId="19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/>
    <xf numFmtId="0" fontId="3" fillId="0" borderId="7" xfId="0" applyFont="1" applyBorder="1"/>
    <xf numFmtId="0" fontId="3" fillId="0" borderId="16" xfId="0" applyFont="1" applyBorder="1" applyAlignment="1"/>
    <xf numFmtId="2" fontId="3" fillId="0" borderId="9" xfId="0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9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164" fontId="3" fillId="0" borderId="0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/>
    <xf numFmtId="0" fontId="3" fillId="0" borderId="22" xfId="0" applyFont="1" applyBorder="1"/>
    <xf numFmtId="0" fontId="3" fillId="0" borderId="9" xfId="0" applyFont="1" applyFill="1" applyBorder="1"/>
    <xf numFmtId="0" fontId="3" fillId="0" borderId="4" xfId="0" applyFont="1" applyBorder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2" fontId="3" fillId="0" borderId="9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2" fontId="2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6" xfId="0" applyFont="1" applyBorder="1" applyAlignment="1">
      <alignment horizontal="center" wrapText="1"/>
    </xf>
    <xf numFmtId="0" fontId="3" fillId="0" borderId="2" xfId="0" applyFont="1" applyBorder="1"/>
    <xf numFmtId="164" fontId="2" fillId="0" borderId="2" xfId="0" applyNumberFormat="1" applyFont="1" applyBorder="1"/>
    <xf numFmtId="164" fontId="3" fillId="0" borderId="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3" fillId="0" borderId="14" xfId="0" applyFont="1" applyBorder="1" applyAlignment="1"/>
    <xf numFmtId="0" fontId="8" fillId="0" borderId="9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2" fontId="7" fillId="0" borderId="1" xfId="0" applyNumberFormat="1" applyFont="1" applyBorder="1"/>
    <xf numFmtId="164" fontId="3" fillId="0" borderId="3" xfId="0" applyNumberFormat="1" applyFont="1" applyBorder="1" applyAlignment="1"/>
    <xf numFmtId="1" fontId="2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7" fillId="0" borderId="0" xfId="0" applyFont="1"/>
    <xf numFmtId="0" fontId="6" fillId="0" borderId="19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9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/>
    <xf numFmtId="2" fontId="7" fillId="0" borderId="9" xfId="0" applyNumberFormat="1" applyFont="1" applyFill="1" applyBorder="1" applyAlignment="1">
      <alignment wrapText="1"/>
    </xf>
    <xf numFmtId="1" fontId="7" fillId="0" borderId="1" xfId="0" applyNumberFormat="1" applyFont="1" applyBorder="1"/>
    <xf numFmtId="2" fontId="7" fillId="0" borderId="9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12" xfId="0" applyFont="1" applyBorder="1"/>
    <xf numFmtId="0" fontId="7" fillId="0" borderId="9" xfId="0" applyFont="1" applyFill="1" applyBorder="1" applyAlignment="1">
      <alignment wrapText="1"/>
    </xf>
    <xf numFmtId="0" fontId="6" fillId="0" borderId="1" xfId="0" applyFont="1" applyBorder="1"/>
    <xf numFmtId="0" fontId="7" fillId="0" borderId="27" xfId="0" applyFont="1" applyBorder="1" applyAlignment="1">
      <alignment wrapText="1"/>
    </xf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7" fillId="0" borderId="4" xfId="0" applyFont="1" applyBorder="1"/>
    <xf numFmtId="0" fontId="6" fillId="0" borderId="31" xfId="0" applyFont="1" applyBorder="1" applyAlignment="1">
      <alignment wrapText="1"/>
    </xf>
    <xf numFmtId="0" fontId="7" fillId="0" borderId="10" xfId="0" applyFont="1" applyBorder="1"/>
    <xf numFmtId="164" fontId="7" fillId="0" borderId="10" xfId="0" applyNumberFormat="1" applyFont="1" applyBorder="1"/>
    <xf numFmtId="0" fontId="7" fillId="0" borderId="32" xfId="0" applyFont="1" applyBorder="1"/>
    <xf numFmtId="0" fontId="7" fillId="0" borderId="33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 applyBorder="1"/>
    <xf numFmtId="164" fontId="7" fillId="0" borderId="0" xfId="0" applyNumberFormat="1" applyFont="1" applyBorder="1"/>
    <xf numFmtId="2" fontId="7" fillId="0" borderId="1" xfId="0" applyNumberFormat="1" applyFont="1" applyFill="1" applyBorder="1"/>
    <xf numFmtId="1" fontId="6" fillId="0" borderId="10" xfId="0" applyNumberFormat="1" applyFont="1" applyBorder="1"/>
    <xf numFmtId="2" fontId="0" fillId="0" borderId="1" xfId="0" applyNumberFormat="1" applyBorder="1" applyAlignment="1">
      <alignment horizontal="center"/>
    </xf>
    <xf numFmtId="0" fontId="7" fillId="0" borderId="18" xfId="0" applyFont="1" applyFill="1" applyBorder="1" applyAlignment="1">
      <alignment wrapText="1"/>
    </xf>
    <xf numFmtId="0" fontId="7" fillId="0" borderId="19" xfId="0" applyFont="1" applyBorder="1" applyAlignment="1">
      <alignment horizontal="right"/>
    </xf>
    <xf numFmtId="0" fontId="7" fillId="0" borderId="19" xfId="0" applyFont="1" applyBorder="1"/>
    <xf numFmtId="0" fontId="0" fillId="0" borderId="7" xfId="0" applyBorder="1" applyAlignment="1"/>
    <xf numFmtId="0" fontId="6" fillId="0" borderId="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2" fillId="0" borderId="1" xfId="0" applyNumberFormat="1" applyFont="1" applyFill="1" applyBorder="1"/>
    <xf numFmtId="0" fontId="3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" fontId="7" fillId="0" borderId="1" xfId="0" applyNumberFormat="1" applyFont="1" applyFill="1" applyBorder="1"/>
    <xf numFmtId="1" fontId="1" fillId="0" borderId="1" xfId="0" applyNumberFormat="1" applyFont="1" applyBorder="1"/>
    <xf numFmtId="0" fontId="1" fillId="0" borderId="10" xfId="0" applyFont="1" applyBorder="1" applyAlignment="1">
      <alignment wrapText="1"/>
    </xf>
    <xf numFmtId="164" fontId="1" fillId="0" borderId="33" xfId="0" applyNumberFormat="1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/>
    <xf numFmtId="0" fontId="14" fillId="0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2" fontId="16" fillId="0" borderId="1" xfId="0" applyNumberFormat="1" applyFont="1" applyFill="1" applyBorder="1"/>
    <xf numFmtId="2" fontId="14" fillId="0" borderId="1" xfId="0" applyNumberFormat="1" applyFont="1" applyFill="1" applyBorder="1"/>
    <xf numFmtId="0" fontId="14" fillId="0" borderId="0" xfId="0" applyFont="1" applyFill="1"/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7" fillId="0" borderId="0" xfId="0" applyFont="1" applyFill="1"/>
    <xf numFmtId="0" fontId="4" fillId="0" borderId="0" xfId="0" applyFont="1" applyFill="1"/>
    <xf numFmtId="164" fontId="7" fillId="0" borderId="0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2" borderId="9" xfId="0" applyFont="1" applyFill="1" applyBorder="1" applyAlignment="1">
      <alignment wrapText="1"/>
    </xf>
    <xf numFmtId="2" fontId="3" fillId="0" borderId="2" xfId="0" applyNumberFormat="1" applyFont="1" applyBorder="1" applyAlignment="1"/>
    <xf numFmtId="2" fontId="0" fillId="0" borderId="11" xfId="0" applyNumberFormat="1" applyBorder="1" applyAlignment="1"/>
    <xf numFmtId="2" fontId="0" fillId="0" borderId="3" xfId="0" applyNumberFormat="1" applyBorder="1" applyAlignment="1"/>
    <xf numFmtId="9" fontId="3" fillId="0" borderId="12" xfId="0" applyNumberFormat="1" applyFont="1" applyBorder="1" applyAlignment="1"/>
    <xf numFmtId="0" fontId="0" fillId="0" borderId="13" xfId="0" applyBorder="1" applyAlignment="1"/>
    <xf numFmtId="0" fontId="0" fillId="0" borderId="14" xfId="0" applyBorder="1" applyAlignment="1"/>
    <xf numFmtId="164" fontId="3" fillId="0" borderId="2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9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4" xfId="0" applyFont="1" applyBorder="1" applyAlignment="1">
      <alignment wrapText="1"/>
    </xf>
    <xf numFmtId="0" fontId="0" fillId="0" borderId="25" xfId="0" applyBorder="1" applyAlignment="1"/>
    <xf numFmtId="0" fontId="0" fillId="0" borderId="26" xfId="0" applyBorder="1" applyAlignment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164" fontId="3" fillId="0" borderId="2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3" xfId="0" applyNumberFormat="1" applyFont="1" applyBorder="1" applyAlignment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9" xfId="0" applyFont="1" applyBorder="1" applyAlignment="1">
      <alignment horizontal="center"/>
    </xf>
    <xf numFmtId="0" fontId="3" fillId="0" borderId="14" xfId="0" applyFont="1" applyBorder="1" applyAlignment="1"/>
    <xf numFmtId="9" fontId="3" fillId="0" borderId="13" xfId="0" applyNumberFormat="1" applyFont="1" applyBorder="1" applyAlignment="1"/>
    <xf numFmtId="0" fontId="3" fillId="0" borderId="13" xfId="0" applyFont="1" applyBorder="1" applyAlignment="1"/>
    <xf numFmtId="164" fontId="0" fillId="0" borderId="11" xfId="0" applyNumberFormat="1" applyBorder="1" applyAlignment="1"/>
    <xf numFmtId="164" fontId="0" fillId="0" borderId="3" xfId="0" applyNumberFormat="1" applyBorder="1" applyAlignment="1"/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/>
    <xf numFmtId="0" fontId="2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7" xfId="0" applyNumberFormat="1" applyFont="1" applyBorder="1" applyAlignment="1"/>
    <xf numFmtId="0" fontId="3" fillId="0" borderId="7" xfId="0" applyFont="1" applyBorder="1" applyAlignment="1"/>
    <xf numFmtId="0" fontId="2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23" xfId="0" applyFont="1" applyBorder="1" applyAlignment="1"/>
    <xf numFmtId="164" fontId="3" fillId="0" borderId="1" xfId="0" applyNumberFormat="1" applyFont="1" applyBorder="1" applyAlignment="1"/>
    <xf numFmtId="0" fontId="3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/>
    <xf numFmtId="9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2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center"/>
    </xf>
    <xf numFmtId="164" fontId="7" fillId="0" borderId="2" xfId="0" applyNumberFormat="1" applyFont="1" applyBorder="1" applyAlignment="1"/>
    <xf numFmtId="164" fontId="7" fillId="0" borderId="11" xfId="0" applyNumberFormat="1" applyFont="1" applyBorder="1" applyAlignment="1"/>
    <xf numFmtId="164" fontId="7" fillId="0" borderId="3" xfId="0" applyNumberFormat="1" applyFont="1" applyBorder="1" applyAlignment="1"/>
    <xf numFmtId="9" fontId="7" fillId="0" borderId="12" xfId="0" applyNumberFormat="1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6" fillId="0" borderId="8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9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9" fontId="7" fillId="0" borderId="2" xfId="0" applyNumberFormat="1" applyFont="1" applyBorder="1" applyAlignment="1"/>
    <xf numFmtId="0" fontId="7" fillId="0" borderId="3" xfId="0" applyFont="1" applyBorder="1" applyAlignment="1"/>
    <xf numFmtId="0" fontId="6" fillId="0" borderId="3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9" fontId="6" fillId="0" borderId="12" xfId="0" applyNumberFormat="1" applyFont="1" applyBorder="1" applyAlignment="1"/>
    <xf numFmtId="0" fontId="6" fillId="0" borderId="13" xfId="0" applyFont="1" applyBorder="1" applyAlignment="1"/>
    <xf numFmtId="164" fontId="7" fillId="0" borderId="36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9" fontId="7" fillId="0" borderId="3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7" fillId="0" borderId="2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0" fillId="0" borderId="11" xfId="0" applyNumberFormat="1" applyBorder="1" applyAlignment="1"/>
    <xf numFmtId="0" fontId="0" fillId="0" borderId="3" xfId="0" applyNumberFormat="1" applyBorder="1" applyAlignment="1"/>
    <xf numFmtId="9" fontId="6" fillId="0" borderId="2" xfId="0" applyNumberFormat="1" applyFont="1" applyBorder="1" applyAlignment="1"/>
    <xf numFmtId="0" fontId="6" fillId="0" borderId="11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0" fontId="2" fillId="0" borderId="40" xfId="0" applyFont="1" applyBorder="1" applyAlignment="1">
      <alignment wrapText="1"/>
    </xf>
    <xf numFmtId="0" fontId="0" fillId="0" borderId="40" xfId="0" applyBorder="1" applyAlignment="1"/>
    <xf numFmtId="0" fontId="1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1"/>
  <sheetViews>
    <sheetView tabSelected="1" view="pageBreakPreview" zoomScaleNormal="100" zoomScaleSheetLayoutView="100" workbookViewId="0">
      <selection sqref="A1:K1"/>
    </sheetView>
  </sheetViews>
  <sheetFormatPr defaultRowHeight="15"/>
  <cols>
    <col min="1" max="1" width="44.140625" customWidth="1"/>
    <col min="2" max="2" width="11" customWidth="1"/>
    <col min="3" max="3" width="9.85546875" customWidth="1"/>
    <col min="4" max="5" width="9" customWidth="1"/>
    <col min="6" max="6" width="7.7109375" customWidth="1"/>
    <col min="7" max="7" width="8.5703125" customWidth="1"/>
    <col min="8" max="8" width="9.140625" customWidth="1"/>
    <col min="9" max="9" width="9.42578125" customWidth="1"/>
    <col min="10" max="10" width="11.85546875" customWidth="1"/>
    <col min="11" max="11" width="11" customWidth="1"/>
    <col min="12" max="12" width="10.28515625" customWidth="1"/>
    <col min="13" max="13" width="9.5703125" customWidth="1"/>
  </cols>
  <sheetData>
    <row r="1" spans="1:13" ht="18.75">
      <c r="A1" s="174" t="s">
        <v>111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17"/>
      <c r="M1" s="18"/>
    </row>
    <row r="2" spans="1:13" ht="18.75">
      <c r="A2" s="174" t="s">
        <v>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"/>
      <c r="M2" s="18"/>
    </row>
    <row r="3" spans="1:13" ht="19.5" thickBot="1">
      <c r="A3" s="174" t="s">
        <v>24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"/>
      <c r="M3" s="18"/>
    </row>
    <row r="4" spans="1:13" ht="59.25" customHeight="1">
      <c r="A4" s="180" t="s">
        <v>10</v>
      </c>
      <c r="B4" s="182" t="s">
        <v>3</v>
      </c>
      <c r="C4" s="182"/>
      <c r="D4" s="182" t="s">
        <v>4</v>
      </c>
      <c r="E4" s="182"/>
      <c r="F4" s="182" t="s">
        <v>5</v>
      </c>
      <c r="G4" s="182"/>
      <c r="H4" s="164" t="s">
        <v>6</v>
      </c>
      <c r="I4" s="164"/>
      <c r="J4" s="164" t="s">
        <v>7</v>
      </c>
      <c r="K4" s="164"/>
      <c r="L4" s="19" t="s">
        <v>88</v>
      </c>
      <c r="M4" s="59" t="s">
        <v>21</v>
      </c>
    </row>
    <row r="5" spans="1:13" ht="24.75" customHeight="1">
      <c r="A5" s="181"/>
      <c r="B5" s="21" t="s">
        <v>8</v>
      </c>
      <c r="C5" s="21" t="s">
        <v>0</v>
      </c>
      <c r="D5" s="21" t="s">
        <v>8</v>
      </c>
      <c r="E5" s="21" t="s">
        <v>0</v>
      </c>
      <c r="F5" s="21" t="s">
        <v>8</v>
      </c>
      <c r="G5" s="21" t="s">
        <v>0</v>
      </c>
      <c r="H5" s="21" t="s">
        <v>8</v>
      </c>
      <c r="I5" s="21" t="s">
        <v>0</v>
      </c>
      <c r="J5" s="21" t="s">
        <v>8</v>
      </c>
      <c r="K5" s="21" t="s">
        <v>0</v>
      </c>
      <c r="L5" s="21" t="s">
        <v>0</v>
      </c>
      <c r="M5" s="22"/>
    </row>
    <row r="6" spans="1:13" ht="18.75">
      <c r="A6" s="171" t="s">
        <v>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3"/>
      <c r="M6" s="23"/>
    </row>
    <row r="7" spans="1:13" ht="37.5">
      <c r="A7" s="24" t="s">
        <v>110</v>
      </c>
      <c r="B7" s="25">
        <v>130</v>
      </c>
      <c r="C7" s="25">
        <v>180</v>
      </c>
      <c r="D7" s="26">
        <v>4.12</v>
      </c>
      <c r="E7" s="26">
        <f>D7*C7/B7</f>
        <v>5.7046153846153844</v>
      </c>
      <c r="F7" s="26">
        <v>5.39</v>
      </c>
      <c r="G7" s="26">
        <f>F7*C7/B7</f>
        <v>7.4630769230769225</v>
      </c>
      <c r="H7" s="26">
        <v>15.37</v>
      </c>
      <c r="I7" s="26">
        <f>H7*C7/B7</f>
        <v>21.28153846153846</v>
      </c>
      <c r="J7" s="26">
        <v>127.4</v>
      </c>
      <c r="K7" s="26">
        <f>J7*C7/B7</f>
        <v>176.4</v>
      </c>
      <c r="L7" s="158">
        <f>K10*100/1900</f>
        <v>21.324210526315788</v>
      </c>
      <c r="M7" s="161" t="s">
        <v>22</v>
      </c>
    </row>
    <row r="8" spans="1:13" ht="18.75">
      <c r="A8" s="27" t="s">
        <v>31</v>
      </c>
      <c r="B8" s="25">
        <v>150</v>
      </c>
      <c r="C8" s="25">
        <v>200</v>
      </c>
      <c r="D8" s="26">
        <v>1.88</v>
      </c>
      <c r="E8" s="26">
        <f>D8*C8/B8</f>
        <v>2.5066666666666668</v>
      </c>
      <c r="F8" s="26">
        <v>1.65</v>
      </c>
      <c r="G8" s="26">
        <f>F8*C8/B8</f>
        <v>2.2000000000000002</v>
      </c>
      <c r="H8" s="26">
        <v>13.3</v>
      </c>
      <c r="I8" s="26">
        <f>H8*C8/B8</f>
        <v>17.733333333333334</v>
      </c>
      <c r="J8" s="26">
        <v>73.47</v>
      </c>
      <c r="K8" s="26">
        <f>J8*C8/B8</f>
        <v>97.96</v>
      </c>
      <c r="L8" s="159"/>
      <c r="M8" s="162"/>
    </row>
    <row r="9" spans="1:13" ht="18.75">
      <c r="A9" s="27" t="s">
        <v>109</v>
      </c>
      <c r="B9" s="25">
        <v>30</v>
      </c>
      <c r="C9" s="25">
        <v>30</v>
      </c>
      <c r="D9" s="26">
        <v>2.25</v>
      </c>
      <c r="E9" s="26">
        <f>D9*C9/B9</f>
        <v>2.25</v>
      </c>
      <c r="F9" s="26">
        <v>3.54</v>
      </c>
      <c r="G9" s="26">
        <f>F9*C9/B9</f>
        <v>3.54</v>
      </c>
      <c r="H9" s="26">
        <v>22.32</v>
      </c>
      <c r="I9" s="26">
        <f>H9*C9/B9</f>
        <v>22.32</v>
      </c>
      <c r="J9" s="26">
        <v>130.80000000000001</v>
      </c>
      <c r="K9" s="26">
        <v>130.80000000000001</v>
      </c>
      <c r="L9" s="159"/>
      <c r="M9" s="162"/>
    </row>
    <row r="10" spans="1:13" ht="18.75">
      <c r="A10" s="28" t="s">
        <v>16</v>
      </c>
      <c r="B10" s="29"/>
      <c r="C10" s="29"/>
      <c r="D10" s="30">
        <f t="shared" ref="D10:K10" si="0">SUM(D7:D9)</f>
        <v>8.25</v>
      </c>
      <c r="E10" s="30">
        <f t="shared" si="0"/>
        <v>10.461282051282051</v>
      </c>
      <c r="F10" s="30">
        <f t="shared" si="0"/>
        <v>10.579999999999998</v>
      </c>
      <c r="G10" s="30">
        <f t="shared" si="0"/>
        <v>13.203076923076921</v>
      </c>
      <c r="H10" s="30">
        <f t="shared" si="0"/>
        <v>50.99</v>
      </c>
      <c r="I10" s="30">
        <f t="shared" si="0"/>
        <v>61.334871794871795</v>
      </c>
      <c r="J10" s="30">
        <f t="shared" si="0"/>
        <v>331.67</v>
      </c>
      <c r="K10" s="30">
        <f t="shared" si="0"/>
        <v>405.16</v>
      </c>
      <c r="L10" s="160"/>
      <c r="M10" s="163"/>
    </row>
    <row r="11" spans="1:13" ht="18.75">
      <c r="A11" s="171" t="s">
        <v>247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31"/>
      <c r="M11" s="32"/>
    </row>
    <row r="12" spans="1:13" ht="18.75">
      <c r="A12" s="33" t="s">
        <v>55</v>
      </c>
      <c r="B12" s="25" t="s">
        <v>91</v>
      </c>
      <c r="C12" s="25" t="s">
        <v>87</v>
      </c>
      <c r="D12" s="26">
        <v>0.4</v>
      </c>
      <c r="E12" s="26">
        <v>0.6</v>
      </c>
      <c r="F12" s="26">
        <v>0.4</v>
      </c>
      <c r="G12" s="26">
        <v>0.6</v>
      </c>
      <c r="H12" s="26">
        <v>9.8000000000000007</v>
      </c>
      <c r="I12" s="26">
        <v>14.7</v>
      </c>
      <c r="J12" s="26">
        <v>45</v>
      </c>
      <c r="K12" s="26">
        <v>67.5</v>
      </c>
      <c r="L12" s="62"/>
      <c r="M12" s="63"/>
    </row>
    <row r="13" spans="1:13" ht="18.75">
      <c r="A13" s="171" t="s">
        <v>12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3"/>
      <c r="M13" s="23"/>
    </row>
    <row r="14" spans="1:13" ht="37.5">
      <c r="A14" s="34" t="s">
        <v>145</v>
      </c>
      <c r="B14" s="21">
        <v>40</v>
      </c>
      <c r="C14" s="21">
        <v>50</v>
      </c>
      <c r="D14" s="26">
        <v>0.32</v>
      </c>
      <c r="E14" s="26">
        <f t="shared" ref="E14:E20" si="1">D14*C14/B14</f>
        <v>0.4</v>
      </c>
      <c r="F14" s="26">
        <v>0.09</v>
      </c>
      <c r="G14" s="26">
        <f t="shared" ref="G14:G20" si="2">F14*C14/B14</f>
        <v>0.1125</v>
      </c>
      <c r="H14" s="26">
        <v>6.3</v>
      </c>
      <c r="I14" s="26">
        <f t="shared" ref="I14:I20" si="3">H14*C14/B14</f>
        <v>7.875</v>
      </c>
      <c r="J14" s="26">
        <v>38.82</v>
      </c>
      <c r="K14" s="26">
        <v>46.03</v>
      </c>
      <c r="L14" s="189">
        <f>K21*100/1900</f>
        <v>30.166596491228066</v>
      </c>
      <c r="M14" s="188" t="s">
        <v>23</v>
      </c>
    </row>
    <row r="15" spans="1:13" ht="40.5" customHeight="1">
      <c r="A15" s="33" t="s">
        <v>128</v>
      </c>
      <c r="B15" s="21">
        <v>150</v>
      </c>
      <c r="C15" s="21">
        <v>200</v>
      </c>
      <c r="D15" s="26">
        <v>1.52</v>
      </c>
      <c r="E15" s="26">
        <f t="shared" si="1"/>
        <v>2.0266666666666668</v>
      </c>
      <c r="F15" s="26">
        <v>1.31</v>
      </c>
      <c r="G15" s="26">
        <f t="shared" si="2"/>
        <v>1.7466666666666666</v>
      </c>
      <c r="H15" s="26">
        <v>11.35</v>
      </c>
      <c r="I15" s="26">
        <f t="shared" si="3"/>
        <v>15.133333333333333</v>
      </c>
      <c r="J15" s="26">
        <v>63.41</v>
      </c>
      <c r="K15" s="26">
        <f t="shared" ref="K15:K20" si="4">J15*C15/B15</f>
        <v>84.546666666666667</v>
      </c>
      <c r="L15" s="189"/>
      <c r="M15" s="188"/>
    </row>
    <row r="16" spans="1:13" ht="24" customHeight="1">
      <c r="A16" s="33" t="s">
        <v>146</v>
      </c>
      <c r="B16" s="21">
        <v>50</v>
      </c>
      <c r="C16" s="21"/>
      <c r="D16" s="26">
        <v>8.1</v>
      </c>
      <c r="E16" s="26"/>
      <c r="F16" s="26">
        <v>8.35</v>
      </c>
      <c r="G16" s="26"/>
      <c r="H16" s="26">
        <v>2.29</v>
      </c>
      <c r="I16" s="26"/>
      <c r="J16" s="26">
        <v>104.45</v>
      </c>
      <c r="K16" s="26"/>
      <c r="L16" s="189"/>
      <c r="M16" s="188"/>
    </row>
    <row r="17" spans="1:13" ht="18.75">
      <c r="A17" s="33" t="s">
        <v>93</v>
      </c>
      <c r="B17" s="25"/>
      <c r="C17" s="25">
        <v>100</v>
      </c>
      <c r="D17" s="26"/>
      <c r="E17" s="26">
        <v>10.83</v>
      </c>
      <c r="F17" s="26"/>
      <c r="G17" s="26">
        <v>13.76</v>
      </c>
      <c r="H17" s="26"/>
      <c r="I17" s="26">
        <v>4.17</v>
      </c>
      <c r="J17" s="26"/>
      <c r="K17" s="26">
        <v>167.71</v>
      </c>
      <c r="L17" s="189"/>
      <c r="M17" s="188"/>
    </row>
    <row r="18" spans="1:13" ht="19.5" customHeight="1">
      <c r="A18" s="33" t="s">
        <v>94</v>
      </c>
      <c r="B18" s="21">
        <v>100</v>
      </c>
      <c r="C18" s="21">
        <v>130</v>
      </c>
      <c r="D18" s="26">
        <v>1.79</v>
      </c>
      <c r="E18" s="26">
        <f t="shared" si="1"/>
        <v>2.327</v>
      </c>
      <c r="F18" s="26">
        <v>2.75</v>
      </c>
      <c r="G18" s="26">
        <f t="shared" si="2"/>
        <v>3.5750000000000002</v>
      </c>
      <c r="H18" s="26">
        <v>14.69</v>
      </c>
      <c r="I18" s="26">
        <f t="shared" si="3"/>
        <v>19.097000000000001</v>
      </c>
      <c r="J18" s="26">
        <v>88.04</v>
      </c>
      <c r="K18" s="26">
        <f t="shared" si="4"/>
        <v>114.45200000000001</v>
      </c>
      <c r="L18" s="189"/>
      <c r="M18" s="188"/>
    </row>
    <row r="19" spans="1:13" ht="18.75">
      <c r="A19" s="48" t="s">
        <v>90</v>
      </c>
      <c r="B19" s="49">
        <v>150</v>
      </c>
      <c r="C19" s="49">
        <v>200</v>
      </c>
      <c r="D19" s="26">
        <v>0.45</v>
      </c>
      <c r="E19" s="26">
        <f t="shared" si="1"/>
        <v>0.6</v>
      </c>
      <c r="F19" s="26"/>
      <c r="G19" s="26"/>
      <c r="H19" s="26">
        <v>16.38</v>
      </c>
      <c r="I19" s="26">
        <f t="shared" si="3"/>
        <v>21.84</v>
      </c>
      <c r="J19" s="26">
        <v>66.02</v>
      </c>
      <c r="K19" s="26">
        <f t="shared" si="4"/>
        <v>88.026666666666671</v>
      </c>
      <c r="L19" s="189"/>
      <c r="M19" s="188"/>
    </row>
    <row r="20" spans="1:13" ht="18.75">
      <c r="A20" s="33" t="s">
        <v>15</v>
      </c>
      <c r="B20" s="21">
        <v>20</v>
      </c>
      <c r="C20" s="21">
        <v>40</v>
      </c>
      <c r="D20" s="21">
        <v>1.32</v>
      </c>
      <c r="E20" s="26">
        <f t="shared" si="1"/>
        <v>2.64</v>
      </c>
      <c r="F20" s="21">
        <v>0.24</v>
      </c>
      <c r="G20" s="26">
        <f t="shared" si="2"/>
        <v>0.48</v>
      </c>
      <c r="H20" s="21">
        <v>6.84</v>
      </c>
      <c r="I20" s="26">
        <f t="shared" si="3"/>
        <v>13.680000000000001</v>
      </c>
      <c r="J20" s="21">
        <v>36.200000000000003</v>
      </c>
      <c r="K20" s="26">
        <f t="shared" si="4"/>
        <v>72.400000000000006</v>
      </c>
      <c r="L20" s="189"/>
      <c r="M20" s="188"/>
    </row>
    <row r="21" spans="1:13" ht="18.75">
      <c r="A21" s="35" t="s">
        <v>17</v>
      </c>
      <c r="B21" s="36"/>
      <c r="C21" s="36"/>
      <c r="D21" s="30">
        <f>SUM(D14:D20)</f>
        <v>13.5</v>
      </c>
      <c r="E21" s="30">
        <f t="shared" ref="E21:K21" si="5">SUM(E14:E20)</f>
        <v>18.823666666666668</v>
      </c>
      <c r="F21" s="30">
        <f t="shared" si="5"/>
        <v>12.74</v>
      </c>
      <c r="G21" s="30">
        <f t="shared" si="5"/>
        <v>19.674166666666668</v>
      </c>
      <c r="H21" s="30">
        <f t="shared" si="5"/>
        <v>57.849999999999994</v>
      </c>
      <c r="I21" s="30">
        <f t="shared" si="5"/>
        <v>81.795333333333346</v>
      </c>
      <c r="J21" s="30">
        <f t="shared" si="5"/>
        <v>396.94</v>
      </c>
      <c r="K21" s="30">
        <f t="shared" si="5"/>
        <v>573.16533333333325</v>
      </c>
      <c r="L21" s="189"/>
      <c r="M21" s="188"/>
    </row>
    <row r="22" spans="1:13" ht="18.75">
      <c r="A22" s="191" t="s">
        <v>13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9"/>
      <c r="M22" s="37"/>
    </row>
    <row r="23" spans="1:13" ht="18.75">
      <c r="A23" s="34" t="s">
        <v>147</v>
      </c>
      <c r="B23" s="21">
        <v>50</v>
      </c>
      <c r="C23" s="21">
        <v>50</v>
      </c>
      <c r="D23" s="21">
        <v>4.9000000000000004</v>
      </c>
      <c r="E23" s="21">
        <v>4.9000000000000004</v>
      </c>
      <c r="F23" s="21">
        <v>10.52</v>
      </c>
      <c r="G23" s="21">
        <v>10.52</v>
      </c>
      <c r="H23" s="21">
        <v>0.72</v>
      </c>
      <c r="I23" s="21">
        <v>0.72</v>
      </c>
      <c r="J23" s="21">
        <v>119.7</v>
      </c>
      <c r="K23" s="21">
        <v>119.7</v>
      </c>
      <c r="L23" s="199">
        <f>K27*100/1900</f>
        <v>15.673157894736841</v>
      </c>
      <c r="M23" s="193">
        <v>0.25</v>
      </c>
    </row>
    <row r="24" spans="1:13" ht="18.75">
      <c r="A24" s="34" t="s">
        <v>97</v>
      </c>
      <c r="B24" s="21">
        <v>100</v>
      </c>
      <c r="C24" s="21">
        <v>100</v>
      </c>
      <c r="D24" s="21">
        <v>2.14</v>
      </c>
      <c r="E24" s="21">
        <v>2.14</v>
      </c>
      <c r="F24" s="21">
        <v>3.02</v>
      </c>
      <c r="G24" s="21">
        <v>3.02</v>
      </c>
      <c r="H24" s="21">
        <v>9.6199999999999992</v>
      </c>
      <c r="I24" s="21">
        <v>9.6199999999999992</v>
      </c>
      <c r="J24" s="21">
        <v>78.31</v>
      </c>
      <c r="K24" s="21">
        <v>78.31</v>
      </c>
      <c r="L24" s="199"/>
      <c r="M24" s="194"/>
    </row>
    <row r="25" spans="1:13" ht="18.75">
      <c r="A25" s="38" t="s">
        <v>11</v>
      </c>
      <c r="B25" s="25" t="s">
        <v>1</v>
      </c>
      <c r="C25" s="25" t="s">
        <v>2</v>
      </c>
      <c r="D25" s="21">
        <v>0.04</v>
      </c>
      <c r="E25" s="21">
        <v>0.06</v>
      </c>
      <c r="F25" s="21">
        <v>0.01</v>
      </c>
      <c r="G25" s="21">
        <v>0.02</v>
      </c>
      <c r="H25" s="21">
        <v>9.01</v>
      </c>
      <c r="I25" s="21">
        <v>12.01</v>
      </c>
      <c r="J25" s="21">
        <v>34.11</v>
      </c>
      <c r="K25" s="21">
        <v>45.48</v>
      </c>
      <c r="L25" s="199"/>
      <c r="M25" s="194"/>
    </row>
    <row r="26" spans="1:13" ht="18.75">
      <c r="A26" s="33" t="s">
        <v>15</v>
      </c>
      <c r="B26" s="21">
        <v>20</v>
      </c>
      <c r="C26" s="21">
        <v>30</v>
      </c>
      <c r="D26" s="21">
        <v>1.32</v>
      </c>
      <c r="E26" s="21">
        <f>D26*C26/B26</f>
        <v>1.98</v>
      </c>
      <c r="F26" s="21">
        <v>0.24</v>
      </c>
      <c r="G26" s="21">
        <v>0.36</v>
      </c>
      <c r="H26" s="21">
        <v>6.84</v>
      </c>
      <c r="I26" s="21">
        <f>H26*C26/B26</f>
        <v>10.26</v>
      </c>
      <c r="J26" s="21">
        <v>36.200000000000003</v>
      </c>
      <c r="K26" s="21">
        <f>J26*C26/B26</f>
        <v>54.3</v>
      </c>
      <c r="L26" s="199"/>
      <c r="M26" s="194"/>
    </row>
    <row r="27" spans="1:13" ht="18.75">
      <c r="A27" s="28" t="s">
        <v>18</v>
      </c>
      <c r="B27" s="21"/>
      <c r="C27" s="21"/>
      <c r="D27" s="36">
        <f t="shared" ref="D27:K27" si="6">SUM(D23:D26)</f>
        <v>8.4</v>
      </c>
      <c r="E27" s="36">
        <f t="shared" si="6"/>
        <v>9.08</v>
      </c>
      <c r="F27" s="36">
        <f t="shared" si="6"/>
        <v>13.79</v>
      </c>
      <c r="G27" s="36">
        <f t="shared" si="6"/>
        <v>13.919999999999998</v>
      </c>
      <c r="H27" s="36">
        <f t="shared" si="6"/>
        <v>26.19</v>
      </c>
      <c r="I27" s="36">
        <f t="shared" si="6"/>
        <v>32.61</v>
      </c>
      <c r="J27" s="36">
        <f t="shared" si="6"/>
        <v>268.32</v>
      </c>
      <c r="K27" s="36">
        <f t="shared" si="6"/>
        <v>297.78999999999996</v>
      </c>
      <c r="L27" s="199"/>
      <c r="M27" s="194"/>
    </row>
    <row r="28" spans="1:13" ht="18.75">
      <c r="A28" s="28" t="s">
        <v>19</v>
      </c>
      <c r="B28" s="21"/>
      <c r="C28" s="21"/>
      <c r="D28" s="30">
        <f>D10+D12+D21+D27+D33</f>
        <v>48.61</v>
      </c>
      <c r="E28" s="30">
        <f t="shared" ref="E28:K28" si="7">E10+E12+E21+E27+E33</f>
        <v>61.554948717948719</v>
      </c>
      <c r="F28" s="30">
        <f t="shared" si="7"/>
        <v>47.03</v>
      </c>
      <c r="G28" s="30">
        <f t="shared" si="7"/>
        <v>59.307243589743578</v>
      </c>
      <c r="H28" s="30">
        <f t="shared" si="7"/>
        <v>181.22000000000003</v>
      </c>
      <c r="I28" s="30">
        <f t="shared" si="7"/>
        <v>237.42020512820517</v>
      </c>
      <c r="J28" s="30">
        <f t="shared" si="7"/>
        <v>1345.1200000000001</v>
      </c>
      <c r="K28" s="30">
        <f t="shared" si="7"/>
        <v>1728.4653333333331</v>
      </c>
      <c r="L28" s="39"/>
      <c r="M28" s="22"/>
    </row>
    <row r="29" spans="1:13" ht="37.5">
      <c r="A29" s="35" t="s">
        <v>20</v>
      </c>
      <c r="B29" s="21"/>
      <c r="C29" s="21"/>
      <c r="D29" s="77">
        <v>1</v>
      </c>
      <c r="E29" s="77">
        <v>1</v>
      </c>
      <c r="F29" s="77">
        <f>F28/D28</f>
        <v>0.96749639991771241</v>
      </c>
      <c r="G29" s="77">
        <f>G28/E28</f>
        <v>0.96348457475767935</v>
      </c>
      <c r="H29" s="77">
        <f>H28/D28</f>
        <v>3.7280394980456704</v>
      </c>
      <c r="I29" s="77">
        <f>I28/E28</f>
        <v>3.8570449667026714</v>
      </c>
      <c r="J29" s="58"/>
      <c r="K29" s="58"/>
      <c r="L29" s="21"/>
      <c r="M29" s="22"/>
    </row>
    <row r="30" spans="1:13" ht="15.75">
      <c r="A30" s="165" t="s">
        <v>141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7"/>
    </row>
    <row r="31" spans="1:13" ht="18.75">
      <c r="A31" s="67" t="s">
        <v>143</v>
      </c>
      <c r="B31" s="64" t="s">
        <v>79</v>
      </c>
      <c r="C31" s="64" t="s">
        <v>78</v>
      </c>
      <c r="D31" s="65">
        <v>17.940000000000001</v>
      </c>
      <c r="E31" s="65">
        <v>22.43</v>
      </c>
      <c r="F31" s="65">
        <v>9.4</v>
      </c>
      <c r="G31" s="65">
        <v>11.75</v>
      </c>
      <c r="H31" s="65">
        <v>18.48</v>
      </c>
      <c r="I31" s="65">
        <v>23.1</v>
      </c>
      <c r="J31" s="65">
        <v>232.84</v>
      </c>
      <c r="K31" s="65">
        <v>291.05</v>
      </c>
      <c r="L31" s="152">
        <f>K33*100/1900</f>
        <v>20.255263157894738</v>
      </c>
      <c r="M31" s="155">
        <v>0.15</v>
      </c>
    </row>
    <row r="32" spans="1:13" ht="37.5">
      <c r="A32" s="67" t="s">
        <v>144</v>
      </c>
      <c r="B32" s="66">
        <v>150</v>
      </c>
      <c r="C32" s="66">
        <v>200</v>
      </c>
      <c r="D32" s="65">
        <v>0.12</v>
      </c>
      <c r="E32" s="65">
        <v>0.16</v>
      </c>
      <c r="F32" s="65">
        <v>0.12</v>
      </c>
      <c r="G32" s="65">
        <v>0.16</v>
      </c>
      <c r="H32" s="65">
        <v>17.91</v>
      </c>
      <c r="I32" s="65">
        <v>23.88</v>
      </c>
      <c r="J32" s="65">
        <v>70.349999999999994</v>
      </c>
      <c r="K32" s="65">
        <v>93.8</v>
      </c>
      <c r="L32" s="190"/>
      <c r="M32" s="183"/>
    </row>
    <row r="33" spans="1:13" ht="18.75">
      <c r="A33" s="35" t="s">
        <v>142</v>
      </c>
      <c r="B33" s="21"/>
      <c r="C33" s="21"/>
      <c r="D33" s="57">
        <f>SUM(D31:D32)</f>
        <v>18.060000000000002</v>
      </c>
      <c r="E33" s="57">
        <f t="shared" ref="E33:K33" si="8">SUM(E31:E32)</f>
        <v>22.59</v>
      </c>
      <c r="F33" s="57">
        <f t="shared" si="8"/>
        <v>9.52</v>
      </c>
      <c r="G33" s="57">
        <f t="shared" si="8"/>
        <v>11.91</v>
      </c>
      <c r="H33" s="57">
        <f t="shared" si="8"/>
        <v>36.39</v>
      </c>
      <c r="I33" s="57">
        <f t="shared" si="8"/>
        <v>46.980000000000004</v>
      </c>
      <c r="J33" s="57">
        <f t="shared" si="8"/>
        <v>303.19</v>
      </c>
      <c r="K33" s="57">
        <f t="shared" si="8"/>
        <v>384.85</v>
      </c>
      <c r="L33" s="21"/>
      <c r="M33" s="22"/>
    </row>
    <row r="34" spans="1:13" ht="21.75" customHeight="1" thickBot="1">
      <c r="A34" s="168" t="s">
        <v>222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70"/>
    </row>
    <row r="35" spans="1:13" ht="18.75">
      <c r="A35" s="53"/>
      <c r="B35" s="47"/>
      <c r="C35" s="47"/>
      <c r="D35" s="54"/>
      <c r="E35" s="54"/>
      <c r="F35" s="54"/>
      <c r="G35" s="54"/>
      <c r="H35" s="55"/>
      <c r="I35" s="55"/>
      <c r="J35" s="56"/>
      <c r="K35" s="56"/>
      <c r="L35" s="47"/>
      <c r="M35" s="47"/>
    </row>
    <row r="36" spans="1:13" ht="18" customHeight="1">
      <c r="A36" s="174" t="s">
        <v>25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"/>
      <c r="M36" s="18"/>
    </row>
    <row r="37" spans="1:13" ht="19.5" customHeight="1" thickBot="1">
      <c r="A37" s="174" t="s">
        <v>26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"/>
      <c r="M37" s="18"/>
    </row>
    <row r="38" spans="1:13" ht="35.25" customHeight="1">
      <c r="A38" s="180" t="s">
        <v>10</v>
      </c>
      <c r="B38" s="182" t="s">
        <v>3</v>
      </c>
      <c r="C38" s="182"/>
      <c r="D38" s="182" t="s">
        <v>4</v>
      </c>
      <c r="E38" s="182"/>
      <c r="F38" s="182" t="s">
        <v>5</v>
      </c>
      <c r="G38" s="182"/>
      <c r="H38" s="164" t="s">
        <v>6</v>
      </c>
      <c r="I38" s="164"/>
      <c r="J38" s="164" t="s">
        <v>7</v>
      </c>
      <c r="K38" s="164"/>
      <c r="L38" s="19" t="s">
        <v>88</v>
      </c>
      <c r="M38" s="20" t="s">
        <v>21</v>
      </c>
    </row>
    <row r="39" spans="1:13" ht="18.75">
      <c r="A39" s="181"/>
      <c r="B39" s="21" t="s">
        <v>8</v>
      </c>
      <c r="C39" s="21" t="s">
        <v>0</v>
      </c>
      <c r="D39" s="21" t="s">
        <v>8</v>
      </c>
      <c r="E39" s="21" t="s">
        <v>0</v>
      </c>
      <c r="F39" s="21" t="s">
        <v>8</v>
      </c>
      <c r="G39" s="21" t="s">
        <v>0</v>
      </c>
      <c r="H39" s="21" t="s">
        <v>8</v>
      </c>
      <c r="I39" s="21" t="s">
        <v>0</v>
      </c>
      <c r="J39" s="21" t="s">
        <v>8</v>
      </c>
      <c r="K39" s="21" t="s">
        <v>0</v>
      </c>
      <c r="L39" s="21" t="s">
        <v>0</v>
      </c>
      <c r="M39" s="22"/>
    </row>
    <row r="40" spans="1:13" ht="18.75">
      <c r="A40" s="171" t="s">
        <v>9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3"/>
      <c r="M40" s="23"/>
    </row>
    <row r="41" spans="1:13" ht="18.75">
      <c r="A41" s="27" t="s">
        <v>101</v>
      </c>
      <c r="B41" s="25">
        <v>130</v>
      </c>
      <c r="C41" s="25">
        <v>180</v>
      </c>
      <c r="D41" s="26">
        <v>3.44</v>
      </c>
      <c r="E41" s="26">
        <f>D41*C41/B41</f>
        <v>4.7630769230769232</v>
      </c>
      <c r="F41" s="26">
        <v>4.5199999999999996</v>
      </c>
      <c r="G41" s="26">
        <f>F41*C41/B41</f>
        <v>6.2584615384615381</v>
      </c>
      <c r="H41" s="26">
        <v>19.02</v>
      </c>
      <c r="I41" s="26">
        <f>H41*C41/B41</f>
        <v>26.335384615384616</v>
      </c>
      <c r="J41" s="26">
        <v>131.72</v>
      </c>
      <c r="K41" s="26">
        <f>J41*C41/B41</f>
        <v>182.38153846153844</v>
      </c>
      <c r="L41" s="158">
        <f>K44*100/1900</f>
        <v>22.616572199730093</v>
      </c>
      <c r="M41" s="161" t="s">
        <v>22</v>
      </c>
    </row>
    <row r="42" spans="1:13" ht="18.75">
      <c r="A42" s="27" t="s">
        <v>77</v>
      </c>
      <c r="B42" s="25">
        <v>150</v>
      </c>
      <c r="C42" s="25">
        <v>200</v>
      </c>
      <c r="D42" s="26">
        <v>2.29</v>
      </c>
      <c r="E42" s="26">
        <f t="shared" ref="E42:E43" si="9">D42*C42/B42</f>
        <v>3.0533333333333332</v>
      </c>
      <c r="F42" s="26">
        <v>1.99</v>
      </c>
      <c r="G42" s="26">
        <f t="shared" ref="G42:G43" si="10">F42*C42/B42</f>
        <v>2.6533333333333333</v>
      </c>
      <c r="H42" s="26">
        <v>12.66</v>
      </c>
      <c r="I42" s="26">
        <f t="shared" ref="I42:I43" si="11">H42*C42/B42</f>
        <v>16.88</v>
      </c>
      <c r="J42" s="26">
        <v>75.55</v>
      </c>
      <c r="K42" s="26">
        <f t="shared" ref="K42:K43" si="12">J42*C42/B42</f>
        <v>100.73333333333333</v>
      </c>
      <c r="L42" s="159"/>
      <c r="M42" s="162"/>
    </row>
    <row r="43" spans="1:13" ht="18.75">
      <c r="A43" s="38" t="s">
        <v>133</v>
      </c>
      <c r="B43" s="25">
        <v>40</v>
      </c>
      <c r="C43" s="25">
        <v>50</v>
      </c>
      <c r="D43" s="26">
        <v>1.96</v>
      </c>
      <c r="E43" s="26">
        <f t="shared" si="9"/>
        <v>2.4500000000000002</v>
      </c>
      <c r="F43" s="26">
        <v>3.54</v>
      </c>
      <c r="G43" s="26">
        <f t="shared" si="10"/>
        <v>4.4249999999999998</v>
      </c>
      <c r="H43" s="26">
        <v>19.41</v>
      </c>
      <c r="I43" s="26">
        <f t="shared" si="11"/>
        <v>24.262499999999999</v>
      </c>
      <c r="J43" s="26">
        <v>117.28</v>
      </c>
      <c r="K43" s="26">
        <f t="shared" si="12"/>
        <v>146.6</v>
      </c>
      <c r="L43" s="159"/>
      <c r="M43" s="162"/>
    </row>
    <row r="44" spans="1:13" ht="18.75">
      <c r="A44" s="28" t="s">
        <v>16</v>
      </c>
      <c r="B44" s="29"/>
      <c r="C44" s="29"/>
      <c r="D44" s="30">
        <f>SUM(D41:D43)</f>
        <v>7.69</v>
      </c>
      <c r="E44" s="30">
        <f t="shared" ref="E44:K44" si="13">SUM(E41:E43)</f>
        <v>10.266410256410257</v>
      </c>
      <c r="F44" s="30">
        <f t="shared" si="13"/>
        <v>10.050000000000001</v>
      </c>
      <c r="G44" s="30">
        <f t="shared" si="13"/>
        <v>13.336794871794872</v>
      </c>
      <c r="H44" s="30">
        <f t="shared" si="13"/>
        <v>51.09</v>
      </c>
      <c r="I44" s="30">
        <f t="shared" si="13"/>
        <v>67.47788461538461</v>
      </c>
      <c r="J44" s="30">
        <f t="shared" si="13"/>
        <v>324.54999999999995</v>
      </c>
      <c r="K44" s="30">
        <f t="shared" si="13"/>
        <v>429.71487179487178</v>
      </c>
      <c r="L44" s="160"/>
      <c r="M44" s="163"/>
    </row>
    <row r="45" spans="1:13" ht="18.75">
      <c r="A45" s="171" t="s">
        <v>247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31"/>
      <c r="M45" s="32"/>
    </row>
    <row r="46" spans="1:13" ht="18.75">
      <c r="A46" s="34" t="s">
        <v>14</v>
      </c>
      <c r="B46" s="21">
        <v>150</v>
      </c>
      <c r="C46" s="21">
        <v>200</v>
      </c>
      <c r="D46" s="21">
        <v>0.75</v>
      </c>
      <c r="E46" s="21">
        <f>D46*C46/B46</f>
        <v>1</v>
      </c>
      <c r="F46" s="21"/>
      <c r="G46" s="21"/>
      <c r="H46" s="21">
        <v>13.7</v>
      </c>
      <c r="I46" s="26">
        <f>H46*C46/B46</f>
        <v>18.266666666666666</v>
      </c>
      <c r="J46" s="21">
        <v>57</v>
      </c>
      <c r="K46" s="21">
        <f>J46*C46/B46</f>
        <v>76</v>
      </c>
      <c r="L46" s="31"/>
      <c r="M46" s="32"/>
    </row>
    <row r="47" spans="1:13" ht="18.75">
      <c r="A47" s="171" t="s">
        <v>12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3"/>
      <c r="M47" s="23"/>
    </row>
    <row r="48" spans="1:13" ht="37.5">
      <c r="A48" s="34" t="s">
        <v>148</v>
      </c>
      <c r="B48" s="21">
        <v>40</v>
      </c>
      <c r="C48" s="21">
        <v>50</v>
      </c>
      <c r="D48" s="26">
        <v>0.38</v>
      </c>
      <c r="E48" s="26">
        <f>D48*C48/B48</f>
        <v>0.47499999999999998</v>
      </c>
      <c r="F48" s="26">
        <v>2.0499999999999998</v>
      </c>
      <c r="G48" s="26">
        <f>F48*C48/B48</f>
        <v>2.5624999999999996</v>
      </c>
      <c r="H48" s="26">
        <v>1.417</v>
      </c>
      <c r="I48" s="26">
        <f>H48*C48/B48</f>
        <v>1.7712500000000002</v>
      </c>
      <c r="J48" s="26">
        <v>25.43</v>
      </c>
      <c r="K48" s="26">
        <f>J48*C48/B48</f>
        <v>31.787500000000001</v>
      </c>
      <c r="L48" s="158">
        <f>K55*100/1900</f>
        <v>29.259359649122811</v>
      </c>
      <c r="M48" s="161" t="s">
        <v>23</v>
      </c>
    </row>
    <row r="49" spans="1:14" ht="31.5" customHeight="1">
      <c r="A49" s="33" t="s">
        <v>123</v>
      </c>
      <c r="B49" s="25" t="s">
        <v>82</v>
      </c>
      <c r="C49" s="25" t="s">
        <v>83</v>
      </c>
      <c r="D49" s="26">
        <v>1.2</v>
      </c>
      <c r="E49" s="26">
        <v>1.6</v>
      </c>
      <c r="F49" s="26">
        <v>2.84</v>
      </c>
      <c r="G49" s="26">
        <v>3.78</v>
      </c>
      <c r="H49" s="26">
        <v>6.58</v>
      </c>
      <c r="I49" s="26">
        <v>8.77</v>
      </c>
      <c r="J49" s="26">
        <v>57.57</v>
      </c>
      <c r="K49" s="26">
        <v>76.760000000000005</v>
      </c>
      <c r="L49" s="159"/>
      <c r="M49" s="162"/>
      <c r="N49" s="5"/>
    </row>
    <row r="50" spans="1:14" ht="37.5">
      <c r="A50" s="34" t="s">
        <v>81</v>
      </c>
      <c r="B50" s="40">
        <v>60</v>
      </c>
      <c r="C50" s="40">
        <v>80</v>
      </c>
      <c r="D50" s="41">
        <v>9.39</v>
      </c>
      <c r="E50" s="41">
        <f>D50*C50/B50</f>
        <v>12.520000000000001</v>
      </c>
      <c r="F50" s="41">
        <v>5.59</v>
      </c>
      <c r="G50" s="41">
        <f>F50*C50/B50</f>
        <v>7.4533333333333331</v>
      </c>
      <c r="H50" s="41">
        <v>1</v>
      </c>
      <c r="I50" s="41">
        <f>H50*C50/B50</f>
        <v>1.3333333333333333</v>
      </c>
      <c r="J50" s="41">
        <v>94.46</v>
      </c>
      <c r="K50" s="41">
        <f>J50*C50/B50</f>
        <v>125.94666666666666</v>
      </c>
      <c r="L50" s="159"/>
      <c r="M50" s="162"/>
    </row>
    <row r="51" spans="1:14" ht="18.75">
      <c r="A51" s="34" t="s">
        <v>80</v>
      </c>
      <c r="B51" s="42">
        <v>100</v>
      </c>
      <c r="C51" s="42">
        <v>130</v>
      </c>
      <c r="D51" s="41">
        <v>1.91</v>
      </c>
      <c r="E51" s="41">
        <f>D51*C51/B51</f>
        <v>2.4829999999999997</v>
      </c>
      <c r="F51" s="41">
        <v>3.03</v>
      </c>
      <c r="G51" s="41">
        <f>F51*C51/B51</f>
        <v>3.9389999999999996</v>
      </c>
      <c r="H51" s="41">
        <v>13.18</v>
      </c>
      <c r="I51" s="41">
        <f>H51*C51/B51</f>
        <v>17.134</v>
      </c>
      <c r="J51" s="41">
        <v>85.39</v>
      </c>
      <c r="K51" s="41">
        <f>J51*C51/B51</f>
        <v>111.00700000000001</v>
      </c>
      <c r="L51" s="159"/>
      <c r="M51" s="162"/>
    </row>
    <row r="52" spans="1:14" ht="18.75">
      <c r="A52" s="33" t="s">
        <v>86</v>
      </c>
      <c r="B52" s="21">
        <v>150</v>
      </c>
      <c r="C52" s="21">
        <v>200</v>
      </c>
      <c r="D52" s="26">
        <v>0.11</v>
      </c>
      <c r="E52" s="26">
        <f>D52*C52/B52</f>
        <v>0.14666666666666667</v>
      </c>
      <c r="F52" s="26">
        <v>0.11</v>
      </c>
      <c r="G52" s="26">
        <f>F52*C52/B52</f>
        <v>0.14666666666666667</v>
      </c>
      <c r="H52" s="26">
        <v>16.12</v>
      </c>
      <c r="I52" s="26">
        <f>H52*C52/B52</f>
        <v>21.493333333333332</v>
      </c>
      <c r="J52" s="26">
        <v>63.32</v>
      </c>
      <c r="K52" s="26">
        <f>J52*C52/B52</f>
        <v>84.426666666666662</v>
      </c>
      <c r="L52" s="159"/>
      <c r="M52" s="162"/>
    </row>
    <row r="53" spans="1:14" ht="18.75">
      <c r="A53" s="34" t="s">
        <v>15</v>
      </c>
      <c r="B53" s="42">
        <v>20</v>
      </c>
      <c r="C53" s="42">
        <v>30</v>
      </c>
      <c r="D53" s="41">
        <v>1.32</v>
      </c>
      <c r="E53" s="41">
        <f>D53*C53/B53</f>
        <v>1.98</v>
      </c>
      <c r="F53" s="41">
        <v>0.24</v>
      </c>
      <c r="G53" s="41">
        <f>F53*C53/B53</f>
        <v>0.36</v>
      </c>
      <c r="H53" s="41">
        <v>6.84</v>
      </c>
      <c r="I53" s="41">
        <f>H53*C53/B53</f>
        <v>10.26</v>
      </c>
      <c r="J53" s="41">
        <v>36.200000000000003</v>
      </c>
      <c r="K53" s="41">
        <f>J53*C53/B53</f>
        <v>54.3</v>
      </c>
      <c r="L53" s="159"/>
      <c r="M53" s="162"/>
    </row>
    <row r="54" spans="1:14" ht="18.75">
      <c r="A54" s="34" t="s">
        <v>47</v>
      </c>
      <c r="B54" s="42">
        <v>20</v>
      </c>
      <c r="C54" s="42">
        <v>30</v>
      </c>
      <c r="D54" s="41">
        <v>1.58</v>
      </c>
      <c r="E54" s="41">
        <f>D54*C54/B54</f>
        <v>2.37</v>
      </c>
      <c r="F54" s="41">
        <v>0.2</v>
      </c>
      <c r="G54" s="41">
        <f>F54*C54/B54</f>
        <v>0.3</v>
      </c>
      <c r="H54" s="41">
        <v>9.6199999999999992</v>
      </c>
      <c r="I54" s="41">
        <f>H54*C54/B54</f>
        <v>14.429999999999998</v>
      </c>
      <c r="J54" s="41">
        <v>47.8</v>
      </c>
      <c r="K54" s="41">
        <f>J54*C54/B54</f>
        <v>71.7</v>
      </c>
      <c r="L54" s="159"/>
      <c r="M54" s="162"/>
    </row>
    <row r="55" spans="1:14" ht="18.75">
      <c r="A55" s="43" t="s">
        <v>17</v>
      </c>
      <c r="B55" s="44"/>
      <c r="C55" s="44"/>
      <c r="D55" s="44">
        <f t="shared" ref="D55:K55" si="14">SUM(D48:D54)</f>
        <v>15.89</v>
      </c>
      <c r="E55" s="44">
        <f t="shared" si="14"/>
        <v>21.574666666666673</v>
      </c>
      <c r="F55" s="44">
        <f t="shared" si="14"/>
        <v>14.059999999999999</v>
      </c>
      <c r="G55" s="44">
        <f t="shared" si="14"/>
        <v>18.541499999999999</v>
      </c>
      <c r="H55" s="44">
        <f t="shared" si="14"/>
        <v>54.756999999999998</v>
      </c>
      <c r="I55" s="44">
        <f t="shared" si="14"/>
        <v>75.191916666666657</v>
      </c>
      <c r="J55" s="44">
        <f t="shared" si="14"/>
        <v>410.16999999999996</v>
      </c>
      <c r="K55" s="44">
        <f t="shared" si="14"/>
        <v>555.92783333333341</v>
      </c>
      <c r="L55" s="160"/>
      <c r="M55" s="163"/>
    </row>
    <row r="56" spans="1:14" ht="18.75">
      <c r="A56" s="195" t="s">
        <v>13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7"/>
      <c r="M56" s="198"/>
    </row>
    <row r="57" spans="1:14" ht="37.5">
      <c r="A57" s="151" t="s">
        <v>245</v>
      </c>
      <c r="B57" s="40">
        <v>50</v>
      </c>
      <c r="C57" s="40">
        <v>50</v>
      </c>
      <c r="D57" s="42">
        <v>7.7</v>
      </c>
      <c r="E57" s="42">
        <f>D57*C57/B57</f>
        <v>7.7</v>
      </c>
      <c r="F57" s="42">
        <v>3.8</v>
      </c>
      <c r="G57" s="42">
        <f>F57*C57/B57</f>
        <v>3.8</v>
      </c>
      <c r="H57" s="42">
        <v>1.8</v>
      </c>
      <c r="I57" s="42">
        <f>H57*C57/B57</f>
        <v>1.8</v>
      </c>
      <c r="J57" s="42">
        <v>98.9</v>
      </c>
      <c r="K57" s="42">
        <f>+J57*C57/B57</f>
        <v>98.9</v>
      </c>
      <c r="L57" s="177">
        <f>K62*100/1900</f>
        <v>25.244736842105262</v>
      </c>
      <c r="M57" s="155">
        <v>0.25</v>
      </c>
    </row>
    <row r="58" spans="1:14" ht="37.5">
      <c r="A58" s="151" t="s">
        <v>149</v>
      </c>
      <c r="B58" s="42">
        <v>100</v>
      </c>
      <c r="C58" s="42">
        <v>100</v>
      </c>
      <c r="D58" s="42">
        <v>2.02</v>
      </c>
      <c r="E58" s="42">
        <f t="shared" ref="E58:E59" si="15">D58*C58/B58</f>
        <v>2.02</v>
      </c>
      <c r="F58" s="42">
        <v>8.2200000000000006</v>
      </c>
      <c r="G58" s="42">
        <f t="shared" ref="G58:G59" si="16">F58*C58/B58</f>
        <v>8.2200000000000006</v>
      </c>
      <c r="H58" s="42">
        <v>14.35</v>
      </c>
      <c r="I58" s="42">
        <f t="shared" ref="I58:I59" si="17">H58*C58/B58</f>
        <v>14.35</v>
      </c>
      <c r="J58" s="42">
        <v>146.94999999999999</v>
      </c>
      <c r="K58" s="42">
        <f t="shared" ref="K58:K59" si="18">+J58*C58/B58</f>
        <v>146.94999999999999</v>
      </c>
      <c r="L58" s="178"/>
      <c r="M58" s="185"/>
    </row>
    <row r="59" spans="1:14" ht="18.75">
      <c r="A59" s="34" t="s">
        <v>85</v>
      </c>
      <c r="B59" s="21">
        <v>150</v>
      </c>
      <c r="C59" s="21">
        <v>200</v>
      </c>
      <c r="D59" s="21">
        <v>4.2</v>
      </c>
      <c r="E59" s="42">
        <f t="shared" si="15"/>
        <v>5.6</v>
      </c>
      <c r="F59" s="21">
        <v>4.8</v>
      </c>
      <c r="G59" s="42">
        <f t="shared" si="16"/>
        <v>6.4</v>
      </c>
      <c r="H59" s="21">
        <v>6.15</v>
      </c>
      <c r="I59" s="42">
        <f t="shared" si="17"/>
        <v>8.1999999999999993</v>
      </c>
      <c r="J59" s="21">
        <v>84</v>
      </c>
      <c r="K59" s="42">
        <f t="shared" si="18"/>
        <v>112</v>
      </c>
      <c r="L59" s="178"/>
      <c r="M59" s="185"/>
    </row>
    <row r="60" spans="1:14" ht="18.75">
      <c r="A60" s="33" t="s">
        <v>15</v>
      </c>
      <c r="B60" s="21">
        <v>20</v>
      </c>
      <c r="C60" s="21">
        <v>30</v>
      </c>
      <c r="D60" s="41">
        <v>1.32</v>
      </c>
      <c r="E60" s="41">
        <f>D60*C60/B60</f>
        <v>1.98</v>
      </c>
      <c r="F60" s="41">
        <v>0.24</v>
      </c>
      <c r="G60" s="41">
        <f>F60*C60/B60</f>
        <v>0.36</v>
      </c>
      <c r="H60" s="41">
        <v>6.84</v>
      </c>
      <c r="I60" s="41">
        <f>H60*C60/B60</f>
        <v>10.26</v>
      </c>
      <c r="J60" s="41">
        <v>36.200000000000003</v>
      </c>
      <c r="K60" s="41">
        <f>J60*C60/B60</f>
        <v>54.3</v>
      </c>
      <c r="L60" s="178"/>
      <c r="M60" s="185"/>
    </row>
    <row r="61" spans="1:14" ht="18.75">
      <c r="A61" s="33" t="s">
        <v>55</v>
      </c>
      <c r="B61" s="25" t="s">
        <v>91</v>
      </c>
      <c r="C61" s="25" t="s">
        <v>87</v>
      </c>
      <c r="D61" s="26">
        <v>0.4</v>
      </c>
      <c r="E61" s="26">
        <v>0.6</v>
      </c>
      <c r="F61" s="26">
        <v>0.4</v>
      </c>
      <c r="G61" s="26">
        <v>0.6</v>
      </c>
      <c r="H61" s="26">
        <v>9.8000000000000007</v>
      </c>
      <c r="I61" s="26">
        <v>14.7</v>
      </c>
      <c r="J61" s="26">
        <v>45</v>
      </c>
      <c r="K61" s="26">
        <v>67.5</v>
      </c>
      <c r="L61" s="178"/>
      <c r="M61" s="185"/>
    </row>
    <row r="62" spans="1:14" ht="18.75">
      <c r="A62" s="28" t="s">
        <v>18</v>
      </c>
      <c r="B62" s="21"/>
      <c r="C62" s="21"/>
      <c r="D62" s="36">
        <f>SUM(D57:D61)</f>
        <v>15.640000000000002</v>
      </c>
      <c r="E62" s="36">
        <f t="shared" ref="E62:K62" si="19">SUM(E57:E61)</f>
        <v>17.900000000000002</v>
      </c>
      <c r="F62" s="36">
        <f t="shared" si="19"/>
        <v>17.459999999999997</v>
      </c>
      <c r="G62" s="36">
        <f t="shared" si="19"/>
        <v>19.380000000000003</v>
      </c>
      <c r="H62" s="36">
        <f t="shared" si="19"/>
        <v>38.94</v>
      </c>
      <c r="I62" s="36">
        <f t="shared" si="19"/>
        <v>49.31</v>
      </c>
      <c r="J62" s="36">
        <f t="shared" si="19"/>
        <v>411.05</v>
      </c>
      <c r="K62" s="36">
        <f t="shared" si="19"/>
        <v>479.65000000000003</v>
      </c>
      <c r="L62" s="179"/>
      <c r="M62" s="183"/>
    </row>
    <row r="63" spans="1:14" ht="18.75">
      <c r="A63" s="28" t="s">
        <v>19</v>
      </c>
      <c r="B63" s="21"/>
      <c r="C63" s="21"/>
      <c r="D63" s="30">
        <f>D44+D46+D55+D62+D69</f>
        <v>45.990000000000009</v>
      </c>
      <c r="E63" s="30">
        <f t="shared" ref="E63:K63" si="20">E44+E46+E55+E62+E69</f>
        <v>59.291076923076929</v>
      </c>
      <c r="F63" s="30">
        <f t="shared" si="20"/>
        <v>50.719999999999992</v>
      </c>
      <c r="G63" s="30">
        <f t="shared" si="20"/>
        <v>63.708294871794877</v>
      </c>
      <c r="H63" s="30">
        <f t="shared" si="20"/>
        <v>175.21699999999998</v>
      </c>
      <c r="I63" s="30">
        <f t="shared" si="20"/>
        <v>233.73646794871794</v>
      </c>
      <c r="J63" s="30">
        <f t="shared" si="20"/>
        <v>1377.24</v>
      </c>
      <c r="K63" s="30">
        <f t="shared" si="20"/>
        <v>1783.2527051282054</v>
      </c>
      <c r="L63" s="39"/>
      <c r="M63" s="22"/>
    </row>
    <row r="64" spans="1:14" ht="37.5">
      <c r="A64" s="35" t="s">
        <v>20</v>
      </c>
      <c r="B64" s="21"/>
      <c r="C64" s="21"/>
      <c r="D64" s="77">
        <v>1</v>
      </c>
      <c r="E64" s="77">
        <v>1</v>
      </c>
      <c r="F64" s="77">
        <f>F63/D63</f>
        <v>1.1028484453141982</v>
      </c>
      <c r="G64" s="77">
        <f>G63/E63</f>
        <v>1.0745005518191002</v>
      </c>
      <c r="H64" s="77">
        <f>H63/D63</f>
        <v>3.8098934550989334</v>
      </c>
      <c r="I64" s="77">
        <f>I63/E63</f>
        <v>3.9421862458656807</v>
      </c>
      <c r="J64" s="58"/>
      <c r="K64" s="58"/>
      <c r="L64" s="21"/>
      <c r="M64" s="22"/>
    </row>
    <row r="65" spans="1:14" ht="15.75">
      <c r="A65" s="165" t="s">
        <v>141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7"/>
    </row>
    <row r="66" spans="1:14" ht="37.5">
      <c r="A66" s="67" t="s">
        <v>150</v>
      </c>
      <c r="B66" s="64" t="s">
        <v>151</v>
      </c>
      <c r="C66" s="64" t="s">
        <v>100</v>
      </c>
      <c r="D66" s="65">
        <v>4.66</v>
      </c>
      <c r="E66" s="65">
        <v>6.51</v>
      </c>
      <c r="F66" s="65">
        <v>8.9</v>
      </c>
      <c r="G66" s="65">
        <v>12.07</v>
      </c>
      <c r="H66" s="65">
        <v>0.88</v>
      </c>
      <c r="I66" s="65">
        <v>1.22</v>
      </c>
      <c r="J66" s="65">
        <v>104.16</v>
      </c>
      <c r="K66" s="65">
        <v>142.18</v>
      </c>
      <c r="L66" s="177">
        <f>K69*100/1900</f>
        <v>12.734736842105262</v>
      </c>
      <c r="M66" s="155">
        <v>0.15</v>
      </c>
    </row>
    <row r="67" spans="1:14" ht="18.75">
      <c r="A67" s="38" t="s">
        <v>11</v>
      </c>
      <c r="B67" s="25" t="s">
        <v>1</v>
      </c>
      <c r="C67" s="25" t="s">
        <v>2</v>
      </c>
      <c r="D67" s="21">
        <v>0.04</v>
      </c>
      <c r="E67" s="21">
        <v>0.06</v>
      </c>
      <c r="F67" s="21">
        <v>0.01</v>
      </c>
      <c r="G67" s="21">
        <v>0.02</v>
      </c>
      <c r="H67" s="21">
        <v>9.01</v>
      </c>
      <c r="I67" s="21">
        <v>12.01</v>
      </c>
      <c r="J67" s="21">
        <v>34.11</v>
      </c>
      <c r="K67" s="21">
        <v>45.48</v>
      </c>
      <c r="L67" s="178"/>
      <c r="M67" s="185"/>
    </row>
    <row r="68" spans="1:14" ht="18.75">
      <c r="A68" s="68" t="s">
        <v>15</v>
      </c>
      <c r="B68" s="66">
        <v>20</v>
      </c>
      <c r="C68" s="66">
        <v>30</v>
      </c>
      <c r="D68" s="21">
        <v>1.32</v>
      </c>
      <c r="E68" s="21">
        <f>D68*C68/B68</f>
        <v>1.98</v>
      </c>
      <c r="F68" s="21">
        <v>0.24</v>
      </c>
      <c r="G68" s="21">
        <v>0.36</v>
      </c>
      <c r="H68" s="21">
        <v>6.84</v>
      </c>
      <c r="I68" s="21">
        <f>H68*C68/B68</f>
        <v>10.26</v>
      </c>
      <c r="J68" s="21">
        <v>36.200000000000003</v>
      </c>
      <c r="K68" s="21">
        <f>J68*C68/B68</f>
        <v>54.3</v>
      </c>
      <c r="L68" s="179"/>
      <c r="M68" s="183"/>
    </row>
    <row r="69" spans="1:14" ht="18.75">
      <c r="A69" s="35" t="s">
        <v>142</v>
      </c>
      <c r="B69" s="60"/>
      <c r="C69" s="60"/>
      <c r="D69" s="61">
        <f>SUM(D66:D68)</f>
        <v>6.0200000000000005</v>
      </c>
      <c r="E69" s="61">
        <f t="shared" ref="E69:K69" si="21">SUM(E66:E68)</f>
        <v>8.5499999999999989</v>
      </c>
      <c r="F69" s="61">
        <f t="shared" si="21"/>
        <v>9.15</v>
      </c>
      <c r="G69" s="61">
        <f t="shared" si="21"/>
        <v>12.45</v>
      </c>
      <c r="H69" s="61">
        <f t="shared" si="21"/>
        <v>16.73</v>
      </c>
      <c r="I69" s="61">
        <f t="shared" si="21"/>
        <v>23.490000000000002</v>
      </c>
      <c r="J69" s="61">
        <f t="shared" si="21"/>
        <v>174.46999999999997</v>
      </c>
      <c r="K69" s="61">
        <f t="shared" si="21"/>
        <v>241.95999999999998</v>
      </c>
      <c r="L69" s="60"/>
      <c r="M69" s="45"/>
    </row>
    <row r="70" spans="1:14" ht="16.5" thickBot="1">
      <c r="A70" s="168" t="s">
        <v>221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70"/>
    </row>
    <row r="72" spans="1:14" ht="18.75">
      <c r="A72" s="174" t="s">
        <v>25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"/>
      <c r="M72" s="18"/>
      <c r="N72" s="18"/>
    </row>
    <row r="73" spans="1:14" ht="19.5" thickBot="1">
      <c r="A73" s="174" t="s">
        <v>28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"/>
      <c r="M73" s="18"/>
      <c r="N73" s="18"/>
    </row>
    <row r="74" spans="1:14" ht="30" customHeight="1">
      <c r="A74" s="180" t="s">
        <v>10</v>
      </c>
      <c r="B74" s="182" t="s">
        <v>3</v>
      </c>
      <c r="C74" s="182"/>
      <c r="D74" s="182" t="s">
        <v>4</v>
      </c>
      <c r="E74" s="182"/>
      <c r="F74" s="182" t="s">
        <v>5</v>
      </c>
      <c r="G74" s="182"/>
      <c r="H74" s="164" t="s">
        <v>6</v>
      </c>
      <c r="I74" s="164"/>
      <c r="J74" s="164" t="s">
        <v>7</v>
      </c>
      <c r="K74" s="164"/>
      <c r="L74" s="19" t="s">
        <v>88</v>
      </c>
      <c r="M74" s="20" t="s">
        <v>21</v>
      </c>
      <c r="N74" s="18"/>
    </row>
    <row r="75" spans="1:14" ht="18.75">
      <c r="A75" s="181"/>
      <c r="B75" s="21" t="s">
        <v>8</v>
      </c>
      <c r="C75" s="21" t="s">
        <v>0</v>
      </c>
      <c r="D75" s="21" t="s">
        <v>8</v>
      </c>
      <c r="E75" s="21" t="s">
        <v>0</v>
      </c>
      <c r="F75" s="21" t="s">
        <v>8</v>
      </c>
      <c r="G75" s="21" t="s">
        <v>0</v>
      </c>
      <c r="H75" s="21" t="s">
        <v>8</v>
      </c>
      <c r="I75" s="21" t="s">
        <v>0</v>
      </c>
      <c r="J75" s="21" t="s">
        <v>8</v>
      </c>
      <c r="K75" s="21" t="s">
        <v>0</v>
      </c>
      <c r="L75" s="21" t="s">
        <v>0</v>
      </c>
      <c r="M75" s="22"/>
      <c r="N75" s="18"/>
    </row>
    <row r="76" spans="1:14" ht="18.75">
      <c r="A76" s="171" t="s">
        <v>9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3"/>
      <c r="M76" s="23"/>
      <c r="N76" s="18"/>
    </row>
    <row r="77" spans="1:14" ht="37.5">
      <c r="A77" s="33" t="s">
        <v>248</v>
      </c>
      <c r="B77" s="25" t="s">
        <v>79</v>
      </c>
      <c r="C77" s="25" t="s">
        <v>78</v>
      </c>
      <c r="D77" s="26">
        <v>18.63</v>
      </c>
      <c r="E77" s="26">
        <v>22.97</v>
      </c>
      <c r="F77" s="26">
        <v>15.32</v>
      </c>
      <c r="G77" s="26">
        <v>19.59</v>
      </c>
      <c r="H77" s="26">
        <v>18.079999999999998</v>
      </c>
      <c r="I77" s="26">
        <v>22.67</v>
      </c>
      <c r="J77" s="26">
        <v>291.94</v>
      </c>
      <c r="K77" s="26">
        <v>369.05</v>
      </c>
      <c r="L77" s="158">
        <f>K79*100/1900</f>
        <v>21.817368421052631</v>
      </c>
      <c r="M77" s="161" t="s">
        <v>22</v>
      </c>
      <c r="N77" s="18"/>
    </row>
    <row r="78" spans="1:14" ht="18.75">
      <c r="A78" s="38" t="s">
        <v>11</v>
      </c>
      <c r="B78" s="25" t="s">
        <v>1</v>
      </c>
      <c r="C78" s="25" t="s">
        <v>2</v>
      </c>
      <c r="D78" s="21">
        <v>0.04</v>
      </c>
      <c r="E78" s="21">
        <v>0.06</v>
      </c>
      <c r="F78" s="21">
        <v>0.01</v>
      </c>
      <c r="G78" s="21">
        <v>0.02</v>
      </c>
      <c r="H78" s="21">
        <v>9.01</v>
      </c>
      <c r="I78" s="21">
        <v>12.01</v>
      </c>
      <c r="J78" s="21">
        <v>34.11</v>
      </c>
      <c r="K78" s="21">
        <v>45.48</v>
      </c>
      <c r="L78" s="159"/>
      <c r="M78" s="162"/>
      <c r="N78" s="18"/>
    </row>
    <row r="79" spans="1:14" ht="18.75">
      <c r="A79" s="28" t="s">
        <v>16</v>
      </c>
      <c r="B79" s="29"/>
      <c r="C79" s="29"/>
      <c r="D79" s="30">
        <f t="shared" ref="D79:K79" si="22">SUM(D77:D78)</f>
        <v>18.669999999999998</v>
      </c>
      <c r="E79" s="30">
        <f t="shared" si="22"/>
        <v>23.029999999999998</v>
      </c>
      <c r="F79" s="30">
        <f t="shared" si="22"/>
        <v>15.33</v>
      </c>
      <c r="G79" s="30">
        <f t="shared" si="22"/>
        <v>19.61</v>
      </c>
      <c r="H79" s="30">
        <f t="shared" si="22"/>
        <v>27.089999999999996</v>
      </c>
      <c r="I79" s="30">
        <f t="shared" si="22"/>
        <v>34.68</v>
      </c>
      <c r="J79" s="30">
        <f t="shared" si="22"/>
        <v>326.05</v>
      </c>
      <c r="K79" s="30">
        <f t="shared" si="22"/>
        <v>414.53000000000003</v>
      </c>
      <c r="L79" s="160"/>
      <c r="M79" s="163"/>
      <c r="N79" s="18"/>
    </row>
    <row r="80" spans="1:14" ht="18.75">
      <c r="A80" s="171" t="s">
        <v>247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31"/>
      <c r="M80" s="32"/>
      <c r="N80" s="18"/>
    </row>
    <row r="81" spans="1:14" ht="18.75">
      <c r="A81" s="33" t="s">
        <v>55</v>
      </c>
      <c r="B81" s="25" t="s">
        <v>91</v>
      </c>
      <c r="C81" s="25" t="s">
        <v>87</v>
      </c>
      <c r="D81" s="26">
        <v>0.4</v>
      </c>
      <c r="E81" s="26">
        <v>0.6</v>
      </c>
      <c r="F81" s="26">
        <v>0.4</v>
      </c>
      <c r="G81" s="26">
        <v>0.6</v>
      </c>
      <c r="H81" s="26">
        <v>9.8000000000000007</v>
      </c>
      <c r="I81" s="26">
        <v>14.7</v>
      </c>
      <c r="J81" s="26">
        <v>45</v>
      </c>
      <c r="K81" s="26">
        <v>67.5</v>
      </c>
      <c r="L81" s="31"/>
      <c r="M81" s="32"/>
      <c r="N81" s="18"/>
    </row>
    <row r="82" spans="1:14" ht="18.75">
      <c r="A82" s="171" t="s">
        <v>12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3"/>
      <c r="M82" s="23"/>
      <c r="N82" s="18"/>
    </row>
    <row r="83" spans="1:14" ht="37.5">
      <c r="A83" s="34" t="s">
        <v>152</v>
      </c>
      <c r="B83" s="21">
        <v>40</v>
      </c>
      <c r="C83" s="21">
        <v>50</v>
      </c>
      <c r="D83" s="26">
        <v>1</v>
      </c>
      <c r="E83" s="26">
        <f>D83*C83/B83</f>
        <v>1.25</v>
      </c>
      <c r="F83" s="26">
        <v>2.72</v>
      </c>
      <c r="G83" s="26">
        <f>F83*C83/B83</f>
        <v>3.4</v>
      </c>
      <c r="H83" s="26">
        <v>2.3199999999999998</v>
      </c>
      <c r="I83" s="26">
        <f>H83*C83/B83</f>
        <v>2.8999999999999995</v>
      </c>
      <c r="J83" s="26">
        <v>38.61</v>
      </c>
      <c r="K83" s="26">
        <f>J83*I83/H83</f>
        <v>48.262499999999996</v>
      </c>
      <c r="L83" s="158">
        <f>K90*100/1900</f>
        <v>33.713710526315786</v>
      </c>
      <c r="M83" s="161" t="s">
        <v>23</v>
      </c>
      <c r="N83" s="18"/>
    </row>
    <row r="84" spans="1:14" ht="30" customHeight="1">
      <c r="A84" s="33" t="s">
        <v>153</v>
      </c>
      <c r="B84" s="25" t="s">
        <v>82</v>
      </c>
      <c r="C84" s="25" t="s">
        <v>83</v>
      </c>
      <c r="D84" s="26">
        <v>1.19</v>
      </c>
      <c r="E84" s="26">
        <v>1.58</v>
      </c>
      <c r="F84" s="26">
        <v>3.3</v>
      </c>
      <c r="G84" s="26">
        <v>4.4000000000000004</v>
      </c>
      <c r="H84" s="26">
        <v>8.4700000000000006</v>
      </c>
      <c r="I84" s="26">
        <v>11.23</v>
      </c>
      <c r="J84" s="26">
        <v>68.63</v>
      </c>
      <c r="K84" s="26">
        <v>91.28</v>
      </c>
      <c r="L84" s="159"/>
      <c r="M84" s="162"/>
      <c r="N84" s="18"/>
    </row>
    <row r="85" spans="1:14" ht="18.75">
      <c r="A85" s="33" t="s">
        <v>253</v>
      </c>
      <c r="B85" s="25">
        <v>50</v>
      </c>
      <c r="C85" s="25">
        <v>70</v>
      </c>
      <c r="D85" s="26">
        <v>8.4700000000000006</v>
      </c>
      <c r="E85" s="26">
        <v>11.86</v>
      </c>
      <c r="F85" s="26">
        <v>7.75</v>
      </c>
      <c r="G85" s="26">
        <v>10.85</v>
      </c>
      <c r="H85" s="26">
        <v>3.1</v>
      </c>
      <c r="I85" s="26">
        <v>4.34</v>
      </c>
      <c r="J85" s="26">
        <v>118.46</v>
      </c>
      <c r="K85" s="26">
        <v>165.85</v>
      </c>
      <c r="L85" s="159"/>
      <c r="M85" s="162"/>
      <c r="N85" s="18"/>
    </row>
    <row r="86" spans="1:14" ht="21.75" customHeight="1">
      <c r="A86" s="33" t="s">
        <v>122</v>
      </c>
      <c r="B86" s="21">
        <v>100</v>
      </c>
      <c r="C86" s="21">
        <v>130</v>
      </c>
      <c r="D86" s="26">
        <v>1.82</v>
      </c>
      <c r="E86" s="26">
        <f>D86*C86/B86</f>
        <v>2.3660000000000001</v>
      </c>
      <c r="F86" s="26">
        <v>2.17</v>
      </c>
      <c r="G86" s="26">
        <f>F86*C86/B86</f>
        <v>2.8209999999999997</v>
      </c>
      <c r="H86" s="26">
        <v>13.07</v>
      </c>
      <c r="I86" s="26">
        <f>H86*C86/B86</f>
        <v>16.991</v>
      </c>
      <c r="J86" s="26">
        <v>80.959999999999994</v>
      </c>
      <c r="K86" s="26">
        <f>J86*C86/B86</f>
        <v>105.24799999999999</v>
      </c>
      <c r="L86" s="159"/>
      <c r="M86" s="162"/>
      <c r="N86" s="18"/>
    </row>
    <row r="87" spans="1:14" ht="37.5">
      <c r="A87" s="33" t="s">
        <v>117</v>
      </c>
      <c r="B87" s="21">
        <v>150</v>
      </c>
      <c r="C87" s="21">
        <v>200</v>
      </c>
      <c r="D87" s="26">
        <v>0.09</v>
      </c>
      <c r="E87" s="26">
        <f>D87*C87/B87</f>
        <v>0.12</v>
      </c>
      <c r="F87" s="26">
        <v>0.08</v>
      </c>
      <c r="G87" s="26">
        <f>F87*C87/B87</f>
        <v>0.10666666666666667</v>
      </c>
      <c r="H87" s="26">
        <v>19.760000000000002</v>
      </c>
      <c r="I87" s="26">
        <f>H87*C87/B87</f>
        <v>26.346666666666671</v>
      </c>
      <c r="J87" s="26">
        <v>77.94</v>
      </c>
      <c r="K87" s="26">
        <f>J87*C87/B87</f>
        <v>103.92</v>
      </c>
      <c r="L87" s="159"/>
      <c r="M87" s="162"/>
      <c r="N87" s="18"/>
    </row>
    <row r="88" spans="1:14" ht="18.75">
      <c r="A88" s="33" t="s">
        <v>15</v>
      </c>
      <c r="B88" s="21">
        <v>20</v>
      </c>
      <c r="C88" s="21">
        <v>30</v>
      </c>
      <c r="D88" s="41">
        <v>1.32</v>
      </c>
      <c r="E88" s="41">
        <f>D88*C88/B88</f>
        <v>1.98</v>
      </c>
      <c r="F88" s="41">
        <v>0.24</v>
      </c>
      <c r="G88" s="41">
        <f>F88*C88/B88</f>
        <v>0.36</v>
      </c>
      <c r="H88" s="41">
        <v>6.84</v>
      </c>
      <c r="I88" s="41">
        <f>H88*C88/B88</f>
        <v>10.26</v>
      </c>
      <c r="J88" s="41">
        <v>36.200000000000003</v>
      </c>
      <c r="K88" s="41">
        <f>J88*C88/B88</f>
        <v>54.3</v>
      </c>
      <c r="L88" s="159"/>
      <c r="M88" s="162"/>
      <c r="N88" s="18"/>
    </row>
    <row r="89" spans="1:14" ht="18.75">
      <c r="A89" s="33" t="s">
        <v>47</v>
      </c>
      <c r="B89" s="21">
        <v>20</v>
      </c>
      <c r="C89" s="21">
        <v>30</v>
      </c>
      <c r="D89" s="41">
        <v>1.58</v>
      </c>
      <c r="E89" s="41">
        <f>D89*C89/B89</f>
        <v>2.37</v>
      </c>
      <c r="F89" s="41">
        <v>0.2</v>
      </c>
      <c r="G89" s="41">
        <f>F89*C89/B89</f>
        <v>0.3</v>
      </c>
      <c r="H89" s="41">
        <v>9.6199999999999992</v>
      </c>
      <c r="I89" s="41">
        <f>H89*C89/B89</f>
        <v>14.429999999999998</v>
      </c>
      <c r="J89" s="41">
        <v>47.8</v>
      </c>
      <c r="K89" s="41">
        <f>J89*C89/B89</f>
        <v>71.7</v>
      </c>
      <c r="L89" s="159"/>
      <c r="M89" s="162"/>
      <c r="N89" s="18"/>
    </row>
    <row r="90" spans="1:14" ht="18.75">
      <c r="A90" s="35" t="s">
        <v>17</v>
      </c>
      <c r="B90" s="36"/>
      <c r="C90" s="36"/>
      <c r="D90" s="30">
        <f>SUM(D83:D89)</f>
        <v>15.47</v>
      </c>
      <c r="E90" s="30">
        <f t="shared" ref="E90:K90" si="23">SUM(E83:E89)</f>
        <v>21.526000000000003</v>
      </c>
      <c r="F90" s="30">
        <f t="shared" si="23"/>
        <v>16.459999999999997</v>
      </c>
      <c r="G90" s="30">
        <f t="shared" si="23"/>
        <v>22.237666666666662</v>
      </c>
      <c r="H90" s="30">
        <f t="shared" si="23"/>
        <v>63.18</v>
      </c>
      <c r="I90" s="30">
        <f t="shared" si="23"/>
        <v>86.49766666666666</v>
      </c>
      <c r="J90" s="30">
        <f t="shared" si="23"/>
        <v>468.59999999999997</v>
      </c>
      <c r="K90" s="30">
        <f t="shared" si="23"/>
        <v>640.56049999999993</v>
      </c>
      <c r="L90" s="160"/>
      <c r="M90" s="163"/>
      <c r="N90" s="18"/>
    </row>
    <row r="91" spans="1:14" ht="18.75">
      <c r="A91" s="171" t="s">
        <v>13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3"/>
      <c r="L91" s="4"/>
      <c r="M91" s="45"/>
      <c r="N91" s="18"/>
    </row>
    <row r="92" spans="1:14" ht="34.5" customHeight="1">
      <c r="A92" s="74" t="s">
        <v>243</v>
      </c>
      <c r="B92" s="25">
        <v>40</v>
      </c>
      <c r="C92" s="25">
        <v>50</v>
      </c>
      <c r="D92" s="25">
        <v>0.34</v>
      </c>
      <c r="E92" s="25">
        <v>0.43</v>
      </c>
      <c r="F92" s="25">
        <v>0.09</v>
      </c>
      <c r="G92" s="25">
        <v>0.11</v>
      </c>
      <c r="H92" s="25">
        <v>6.3</v>
      </c>
      <c r="I92" s="25">
        <v>7.9</v>
      </c>
      <c r="J92" s="25">
        <v>28.82</v>
      </c>
      <c r="K92" s="25">
        <v>36.03</v>
      </c>
      <c r="L92" s="73"/>
      <c r="M92" s="45"/>
      <c r="N92" s="18"/>
    </row>
    <row r="93" spans="1:14" ht="37.5">
      <c r="A93" s="70" t="s">
        <v>249</v>
      </c>
      <c r="B93" s="25" t="s">
        <v>151</v>
      </c>
      <c r="C93" s="25" t="s">
        <v>100</v>
      </c>
      <c r="D93" s="21">
        <v>3.47</v>
      </c>
      <c r="E93" s="21">
        <v>4.8499999999999996</v>
      </c>
      <c r="F93" s="21">
        <v>6.11</v>
      </c>
      <c r="G93" s="21">
        <v>8.15</v>
      </c>
      <c r="H93" s="21">
        <v>17.46</v>
      </c>
      <c r="I93" s="21">
        <v>24.43</v>
      </c>
      <c r="J93" s="21">
        <v>140.59</v>
      </c>
      <c r="K93" s="21">
        <v>193.1</v>
      </c>
      <c r="L93" s="178">
        <f>K96*100/1900</f>
        <v>22.254210526315788</v>
      </c>
      <c r="M93" s="184">
        <v>0.25</v>
      </c>
      <c r="N93" s="18"/>
    </row>
    <row r="94" spans="1:14" ht="18.75">
      <c r="A94" s="34" t="s">
        <v>154</v>
      </c>
      <c r="B94" s="21">
        <v>150</v>
      </c>
      <c r="C94" s="21">
        <v>200</v>
      </c>
      <c r="D94" s="21">
        <v>4.18</v>
      </c>
      <c r="E94" s="26">
        <f>D94*C94/B94</f>
        <v>5.5733333333333333</v>
      </c>
      <c r="F94" s="21">
        <v>5.25</v>
      </c>
      <c r="G94" s="26">
        <f>F94*C94/B94</f>
        <v>7</v>
      </c>
      <c r="H94" s="21">
        <v>7.04</v>
      </c>
      <c r="I94" s="26">
        <f>H94*C94/B94</f>
        <v>9.3866666666666667</v>
      </c>
      <c r="J94" s="21">
        <v>91.5</v>
      </c>
      <c r="K94" s="26">
        <f>J94*C94/B94</f>
        <v>122</v>
      </c>
      <c r="L94" s="178"/>
      <c r="M94" s="185"/>
      <c r="N94" s="18"/>
    </row>
    <row r="95" spans="1:14" ht="18.75">
      <c r="A95" s="33" t="s">
        <v>47</v>
      </c>
      <c r="B95" s="21">
        <v>20</v>
      </c>
      <c r="C95" s="21">
        <v>30</v>
      </c>
      <c r="D95" s="41">
        <v>1.58</v>
      </c>
      <c r="E95" s="41">
        <f>D95*C95/B95</f>
        <v>2.37</v>
      </c>
      <c r="F95" s="41">
        <v>0.2</v>
      </c>
      <c r="G95" s="41">
        <f>F95*C95/B95</f>
        <v>0.3</v>
      </c>
      <c r="H95" s="41">
        <v>9.6199999999999992</v>
      </c>
      <c r="I95" s="41">
        <f>H95*C95/B95</f>
        <v>14.429999999999998</v>
      </c>
      <c r="J95" s="41">
        <v>47.8</v>
      </c>
      <c r="K95" s="41">
        <f>J95*C95/B95</f>
        <v>71.7</v>
      </c>
      <c r="L95" s="178"/>
      <c r="M95" s="185"/>
      <c r="N95" s="18"/>
    </row>
    <row r="96" spans="1:14" ht="18.75">
      <c r="A96" s="28" t="s">
        <v>18</v>
      </c>
      <c r="B96" s="21"/>
      <c r="C96" s="21"/>
      <c r="D96" s="30">
        <f t="shared" ref="D96:K96" si="24">SUM(D92:D95)</f>
        <v>9.57</v>
      </c>
      <c r="E96" s="30">
        <f t="shared" si="24"/>
        <v>13.223333333333333</v>
      </c>
      <c r="F96" s="30">
        <f t="shared" si="24"/>
        <v>11.649999999999999</v>
      </c>
      <c r="G96" s="30">
        <f t="shared" si="24"/>
        <v>15.56</v>
      </c>
      <c r="H96" s="30">
        <f t="shared" si="24"/>
        <v>40.42</v>
      </c>
      <c r="I96" s="30">
        <f t="shared" si="24"/>
        <v>56.146666666666668</v>
      </c>
      <c r="J96" s="30">
        <f t="shared" si="24"/>
        <v>308.70999999999998</v>
      </c>
      <c r="K96" s="30">
        <f t="shared" si="24"/>
        <v>422.83</v>
      </c>
      <c r="L96" s="179"/>
      <c r="M96" s="183"/>
      <c r="N96" s="18"/>
    </row>
    <row r="97" spans="1:14" ht="18.75">
      <c r="A97" s="28" t="s">
        <v>19</v>
      </c>
      <c r="B97" s="21"/>
      <c r="C97" s="21"/>
      <c r="D97" s="30">
        <f t="shared" ref="D97:K97" si="25">D79+D90+D96+D81+D103</f>
        <v>50.2</v>
      </c>
      <c r="E97" s="30">
        <f t="shared" si="25"/>
        <v>65.279333333333327</v>
      </c>
      <c r="F97" s="30">
        <f t="shared" si="25"/>
        <v>49.929999999999993</v>
      </c>
      <c r="G97" s="30">
        <f t="shared" si="25"/>
        <v>66.167666666666662</v>
      </c>
      <c r="H97" s="30">
        <f t="shared" si="25"/>
        <v>187.58</v>
      </c>
      <c r="I97" s="30">
        <f t="shared" si="25"/>
        <v>256.40433333333328</v>
      </c>
      <c r="J97" s="30">
        <f t="shared" si="25"/>
        <v>1420.6399999999999</v>
      </c>
      <c r="K97" s="30">
        <f t="shared" si="25"/>
        <v>1852.9704999999999</v>
      </c>
      <c r="L97" s="39"/>
      <c r="M97" s="22"/>
      <c r="N97" s="18"/>
    </row>
    <row r="98" spans="1:14" ht="37.5">
      <c r="A98" s="35" t="s">
        <v>20</v>
      </c>
      <c r="B98" s="21"/>
      <c r="C98" s="21"/>
      <c r="D98" s="77">
        <v>1</v>
      </c>
      <c r="E98" s="77">
        <v>1</v>
      </c>
      <c r="F98" s="77">
        <f>F97/D97</f>
        <v>0.99462151394422293</v>
      </c>
      <c r="G98" s="77">
        <f>G97/E97</f>
        <v>1.0136081863581123</v>
      </c>
      <c r="H98" s="77">
        <f>H97/D97</f>
        <v>3.7366533864541833</v>
      </c>
      <c r="I98" s="77">
        <f>I97/E97</f>
        <v>3.927802571513189</v>
      </c>
      <c r="J98" s="58"/>
      <c r="K98" s="58"/>
      <c r="L98" s="21"/>
      <c r="M98" s="22"/>
      <c r="N98" s="18"/>
    </row>
    <row r="99" spans="1:14" ht="18.75">
      <c r="A99" s="165" t="s">
        <v>141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7"/>
      <c r="N99" s="18"/>
    </row>
    <row r="100" spans="1:14" ht="18.75">
      <c r="A100" s="71" t="s">
        <v>234</v>
      </c>
      <c r="B100" s="66">
        <v>150</v>
      </c>
      <c r="C100" s="66">
        <v>150</v>
      </c>
      <c r="D100" s="65">
        <v>4.47</v>
      </c>
      <c r="E100" s="65">
        <v>4.47</v>
      </c>
      <c r="F100" s="65">
        <v>5.88</v>
      </c>
      <c r="G100" s="65">
        <v>7.84</v>
      </c>
      <c r="H100" s="65">
        <v>28.46</v>
      </c>
      <c r="I100" s="65">
        <v>37.94</v>
      </c>
      <c r="J100" s="65">
        <v>190.37</v>
      </c>
      <c r="K100" s="65">
        <v>190.37</v>
      </c>
      <c r="L100" s="177">
        <f>K103*100/1900</f>
        <v>16.186842105263157</v>
      </c>
      <c r="M100" s="155">
        <v>0.15</v>
      </c>
      <c r="N100" s="18"/>
    </row>
    <row r="101" spans="1:14" ht="18.75">
      <c r="A101" s="38" t="s">
        <v>11</v>
      </c>
      <c r="B101" s="25" t="s">
        <v>1</v>
      </c>
      <c r="C101" s="25" t="s">
        <v>2</v>
      </c>
      <c r="D101" s="21">
        <v>0.04</v>
      </c>
      <c r="E101" s="21">
        <v>0.06</v>
      </c>
      <c r="F101" s="21">
        <v>0.01</v>
      </c>
      <c r="G101" s="21">
        <v>0.02</v>
      </c>
      <c r="H101" s="21">
        <v>9.01</v>
      </c>
      <c r="I101" s="21">
        <v>12.01</v>
      </c>
      <c r="J101" s="21">
        <v>34.11</v>
      </c>
      <c r="K101" s="21">
        <v>45.48</v>
      </c>
      <c r="L101" s="178"/>
      <c r="M101" s="185"/>
      <c r="N101" s="18"/>
    </row>
    <row r="102" spans="1:14" ht="18.75">
      <c r="A102" s="67" t="s">
        <v>47</v>
      </c>
      <c r="B102" s="66">
        <v>20</v>
      </c>
      <c r="C102" s="66">
        <v>30</v>
      </c>
      <c r="D102" s="41">
        <v>1.58</v>
      </c>
      <c r="E102" s="41">
        <f>D102*C102/B102</f>
        <v>2.37</v>
      </c>
      <c r="F102" s="41">
        <v>0.2</v>
      </c>
      <c r="G102" s="41">
        <f>F102*C102/B102</f>
        <v>0.3</v>
      </c>
      <c r="H102" s="41">
        <v>9.6199999999999992</v>
      </c>
      <c r="I102" s="41">
        <f>H102*C102/B102</f>
        <v>14.429999999999998</v>
      </c>
      <c r="J102" s="41">
        <v>47.8</v>
      </c>
      <c r="K102" s="41">
        <f>J102*C102/B102</f>
        <v>71.7</v>
      </c>
      <c r="L102" s="179"/>
      <c r="M102" s="183"/>
      <c r="N102" s="18"/>
    </row>
    <row r="103" spans="1:14" ht="18.75" customHeight="1">
      <c r="A103" s="35" t="s">
        <v>142</v>
      </c>
      <c r="B103" s="21"/>
      <c r="C103" s="21"/>
      <c r="D103" s="57">
        <f>SUM(D100:D102)</f>
        <v>6.09</v>
      </c>
      <c r="E103" s="57">
        <f t="shared" ref="E103:K103" si="26">SUM(E100:E102)</f>
        <v>6.8999999999999995</v>
      </c>
      <c r="F103" s="57">
        <f t="shared" si="26"/>
        <v>6.09</v>
      </c>
      <c r="G103" s="57">
        <f t="shared" si="26"/>
        <v>8.16</v>
      </c>
      <c r="H103" s="57">
        <f t="shared" si="26"/>
        <v>47.089999999999996</v>
      </c>
      <c r="I103" s="57">
        <f t="shared" si="26"/>
        <v>64.38</v>
      </c>
      <c r="J103" s="57">
        <f t="shared" si="26"/>
        <v>272.28000000000003</v>
      </c>
      <c r="K103" s="57">
        <f t="shared" si="26"/>
        <v>307.55</v>
      </c>
      <c r="L103" s="21"/>
      <c r="M103" s="22"/>
      <c r="N103" s="18"/>
    </row>
    <row r="104" spans="1:14" ht="19.5" thickBot="1">
      <c r="A104" s="168" t="s">
        <v>221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70"/>
      <c r="N104" s="18"/>
    </row>
    <row r="105" spans="1:14" ht="18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>
      <c r="A106" s="174" t="s">
        <v>25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"/>
      <c r="M106" s="18"/>
      <c r="N106" s="18"/>
    </row>
    <row r="107" spans="1:14" ht="19.5" thickBot="1">
      <c r="A107" s="174" t="s">
        <v>29</v>
      </c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"/>
      <c r="M107" s="18"/>
      <c r="N107" s="18"/>
    </row>
    <row r="108" spans="1:14" ht="30" customHeight="1">
      <c r="A108" s="180" t="s">
        <v>10</v>
      </c>
      <c r="B108" s="182" t="s">
        <v>3</v>
      </c>
      <c r="C108" s="182"/>
      <c r="D108" s="182" t="s">
        <v>4</v>
      </c>
      <c r="E108" s="182"/>
      <c r="F108" s="182" t="s">
        <v>5</v>
      </c>
      <c r="G108" s="182"/>
      <c r="H108" s="164" t="s">
        <v>6</v>
      </c>
      <c r="I108" s="164"/>
      <c r="J108" s="164" t="s">
        <v>7</v>
      </c>
      <c r="K108" s="164"/>
      <c r="L108" s="19" t="s">
        <v>88</v>
      </c>
      <c r="M108" s="20" t="s">
        <v>21</v>
      </c>
      <c r="N108" s="18"/>
    </row>
    <row r="109" spans="1:14" ht="18.75">
      <c r="A109" s="181"/>
      <c r="B109" s="21" t="s">
        <v>8</v>
      </c>
      <c r="C109" s="21" t="s">
        <v>0</v>
      </c>
      <c r="D109" s="21" t="s">
        <v>8</v>
      </c>
      <c r="E109" s="21" t="s">
        <v>0</v>
      </c>
      <c r="F109" s="21" t="s">
        <v>8</v>
      </c>
      <c r="G109" s="21" t="s">
        <v>0</v>
      </c>
      <c r="H109" s="21" t="s">
        <v>8</v>
      </c>
      <c r="I109" s="21" t="s">
        <v>0</v>
      </c>
      <c r="J109" s="21" t="s">
        <v>8</v>
      </c>
      <c r="K109" s="21" t="s">
        <v>0</v>
      </c>
      <c r="L109" s="21" t="s">
        <v>0</v>
      </c>
      <c r="M109" s="22"/>
      <c r="N109" s="18"/>
    </row>
    <row r="110" spans="1:14" ht="18.75">
      <c r="A110" s="171" t="s">
        <v>9</v>
      </c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3"/>
      <c r="M110" s="23"/>
      <c r="N110" s="18"/>
    </row>
    <row r="111" spans="1:14" ht="37.5">
      <c r="A111" s="33" t="s">
        <v>112</v>
      </c>
      <c r="B111" s="25" t="s">
        <v>151</v>
      </c>
      <c r="C111" s="25" t="s">
        <v>100</v>
      </c>
      <c r="D111" s="26">
        <v>5.95</v>
      </c>
      <c r="E111" s="26">
        <v>8.34</v>
      </c>
      <c r="F111" s="26">
        <v>9.91</v>
      </c>
      <c r="G111" s="26">
        <v>13.49</v>
      </c>
      <c r="H111" s="26">
        <v>0.81</v>
      </c>
      <c r="I111" s="26">
        <v>1.1299999999999999</v>
      </c>
      <c r="J111" s="26">
        <v>118.92</v>
      </c>
      <c r="K111" s="26">
        <v>163.02000000000001</v>
      </c>
      <c r="L111" s="158">
        <f>K114*100/1900</f>
        <v>23.069824561403511</v>
      </c>
      <c r="M111" s="161" t="s">
        <v>22</v>
      </c>
      <c r="N111" s="18"/>
    </row>
    <row r="112" spans="1:14" ht="18.75">
      <c r="A112" s="27" t="s">
        <v>27</v>
      </c>
      <c r="B112" s="25">
        <v>150</v>
      </c>
      <c r="C112" s="25">
        <v>200</v>
      </c>
      <c r="D112" s="26">
        <v>2.5299999999999998</v>
      </c>
      <c r="E112" s="26">
        <f>D112*C112/B112</f>
        <v>3.3733333333333331</v>
      </c>
      <c r="F112" s="26">
        <v>2.11</v>
      </c>
      <c r="G112" s="26">
        <f>F112*C112/B112</f>
        <v>2.8133333333333335</v>
      </c>
      <c r="H112" s="26">
        <v>17.420000000000002</v>
      </c>
      <c r="I112" s="26">
        <f>H112*C112/B112</f>
        <v>23.22666666666667</v>
      </c>
      <c r="J112" s="26">
        <v>96.53</v>
      </c>
      <c r="K112" s="26">
        <f>J112*C112/B112</f>
        <v>128.70666666666668</v>
      </c>
      <c r="L112" s="159"/>
      <c r="M112" s="162"/>
      <c r="N112" s="18"/>
    </row>
    <row r="113" spans="1:14" ht="18.75">
      <c r="A113" s="33" t="s">
        <v>133</v>
      </c>
      <c r="B113" s="21">
        <v>40</v>
      </c>
      <c r="C113" s="21">
        <v>50</v>
      </c>
      <c r="D113" s="26">
        <v>1.96</v>
      </c>
      <c r="E113" s="26">
        <f>D113*C113/B113</f>
        <v>2.4500000000000002</v>
      </c>
      <c r="F113" s="26">
        <v>3.54</v>
      </c>
      <c r="G113" s="26">
        <f>F113*C113/B113</f>
        <v>4.4249999999999998</v>
      </c>
      <c r="H113" s="26">
        <v>19.41</v>
      </c>
      <c r="I113" s="26">
        <f>H113*C113/B113</f>
        <v>24.262499999999999</v>
      </c>
      <c r="J113" s="26">
        <v>117.28</v>
      </c>
      <c r="K113" s="26">
        <f>J113*C113/B113</f>
        <v>146.6</v>
      </c>
      <c r="L113" s="159"/>
      <c r="M113" s="162"/>
      <c r="N113" s="18"/>
    </row>
    <row r="114" spans="1:14" ht="18.75">
      <c r="A114" s="28" t="s">
        <v>16</v>
      </c>
      <c r="B114" s="29"/>
      <c r="C114" s="29"/>
      <c r="D114" s="30">
        <f t="shared" ref="D114:K114" si="27">SUM(D111:D113)</f>
        <v>10.440000000000001</v>
      </c>
      <c r="E114" s="30">
        <f t="shared" si="27"/>
        <v>14.163333333333334</v>
      </c>
      <c r="F114" s="30">
        <f t="shared" si="27"/>
        <v>15.559999999999999</v>
      </c>
      <c r="G114" s="30">
        <f t="shared" si="27"/>
        <v>20.728333333333335</v>
      </c>
      <c r="H114" s="30">
        <f t="shared" si="27"/>
        <v>37.64</v>
      </c>
      <c r="I114" s="30">
        <f t="shared" si="27"/>
        <v>48.619166666666672</v>
      </c>
      <c r="J114" s="30">
        <f t="shared" si="27"/>
        <v>332.73</v>
      </c>
      <c r="K114" s="30">
        <f t="shared" si="27"/>
        <v>438.32666666666671</v>
      </c>
      <c r="L114" s="160"/>
      <c r="M114" s="163"/>
      <c r="N114" s="18"/>
    </row>
    <row r="115" spans="1:14" ht="18.75">
      <c r="A115" s="171" t="s">
        <v>247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31"/>
      <c r="M115" s="32"/>
      <c r="N115" s="18"/>
    </row>
    <row r="116" spans="1:14" ht="18.75">
      <c r="A116" s="33" t="s">
        <v>55</v>
      </c>
      <c r="B116" s="25" t="s">
        <v>91</v>
      </c>
      <c r="C116" s="25" t="s">
        <v>87</v>
      </c>
      <c r="D116" s="26">
        <v>0.4</v>
      </c>
      <c r="E116" s="26">
        <v>0.6</v>
      </c>
      <c r="F116" s="26">
        <v>0.4</v>
      </c>
      <c r="G116" s="26">
        <v>0.6</v>
      </c>
      <c r="H116" s="26">
        <v>9.8000000000000007</v>
      </c>
      <c r="I116" s="26">
        <v>14.7</v>
      </c>
      <c r="J116" s="26">
        <v>45</v>
      </c>
      <c r="K116" s="26">
        <v>67.5</v>
      </c>
      <c r="L116" s="31"/>
      <c r="M116" s="32"/>
      <c r="N116" s="18"/>
    </row>
    <row r="117" spans="1:14" ht="18.75">
      <c r="A117" s="171" t="s">
        <v>12</v>
      </c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3"/>
      <c r="M117" s="23"/>
      <c r="N117" s="18"/>
    </row>
    <row r="118" spans="1:14" ht="37.5">
      <c r="A118" s="34" t="s">
        <v>155</v>
      </c>
      <c r="B118" s="21">
        <v>40</v>
      </c>
      <c r="C118" s="21">
        <v>50</v>
      </c>
      <c r="D118" s="26">
        <v>0.74</v>
      </c>
      <c r="E118" s="26">
        <f t="shared" ref="E118:E119" si="28">D118*C118/B118</f>
        <v>0.92500000000000004</v>
      </c>
      <c r="F118" s="26">
        <v>2.84</v>
      </c>
      <c r="G118" s="26">
        <f t="shared" ref="G118:G119" si="29">F118*C118/B118</f>
        <v>3.55</v>
      </c>
      <c r="H118" s="26">
        <v>2.69</v>
      </c>
      <c r="I118" s="26">
        <f t="shared" ref="I118:I119" si="30">H118*C118/B118</f>
        <v>3.3624999999999998</v>
      </c>
      <c r="J118" s="26">
        <v>39.24</v>
      </c>
      <c r="K118" s="26">
        <f t="shared" ref="K118:K119" si="31">J118*C118/B118</f>
        <v>49.05</v>
      </c>
      <c r="L118" s="158">
        <f>K125*100/1900</f>
        <v>30.92449122807017</v>
      </c>
      <c r="M118" s="161" t="s">
        <v>23</v>
      </c>
      <c r="N118" s="18"/>
    </row>
    <row r="119" spans="1:14" ht="36" customHeight="1">
      <c r="A119" s="34" t="s">
        <v>129</v>
      </c>
      <c r="B119" s="42">
        <v>150</v>
      </c>
      <c r="C119" s="42">
        <v>200</v>
      </c>
      <c r="D119" s="41">
        <v>4.13</v>
      </c>
      <c r="E119" s="41">
        <f t="shared" si="28"/>
        <v>5.5066666666666668</v>
      </c>
      <c r="F119" s="41">
        <v>3.83</v>
      </c>
      <c r="G119" s="41">
        <f t="shared" si="29"/>
        <v>5.1066666666666665</v>
      </c>
      <c r="H119" s="41">
        <v>13.37</v>
      </c>
      <c r="I119" s="41">
        <f t="shared" si="30"/>
        <v>17.826666666666668</v>
      </c>
      <c r="J119" s="41">
        <v>105.38</v>
      </c>
      <c r="K119" s="41">
        <f t="shared" si="31"/>
        <v>140.50666666666666</v>
      </c>
      <c r="L119" s="159"/>
      <c r="M119" s="162"/>
      <c r="N119" s="18"/>
    </row>
    <row r="120" spans="1:14" ht="37.5" customHeight="1">
      <c r="A120" s="34" t="s">
        <v>157</v>
      </c>
      <c r="B120" s="40" t="s">
        <v>114</v>
      </c>
      <c r="C120" s="42"/>
      <c r="D120" s="41">
        <v>8.7100000000000009</v>
      </c>
      <c r="E120" s="41"/>
      <c r="F120" s="41">
        <v>6.76</v>
      </c>
      <c r="G120" s="41"/>
      <c r="H120" s="41">
        <v>6.97</v>
      </c>
      <c r="I120" s="41"/>
      <c r="J120" s="41">
        <v>125.5</v>
      </c>
      <c r="K120" s="41"/>
      <c r="L120" s="159"/>
      <c r="M120" s="162"/>
      <c r="N120" s="18"/>
    </row>
    <row r="121" spans="1:14" ht="20.25" customHeight="1">
      <c r="A121" s="33" t="s">
        <v>156</v>
      </c>
      <c r="B121" s="72"/>
      <c r="C121" s="25">
        <v>100</v>
      </c>
      <c r="D121" s="26"/>
      <c r="E121" s="26">
        <v>14.31</v>
      </c>
      <c r="F121" s="26"/>
      <c r="G121" s="26">
        <v>7.62</v>
      </c>
      <c r="H121" s="26"/>
      <c r="I121" s="26">
        <v>3.79</v>
      </c>
      <c r="J121" s="26"/>
      <c r="K121" s="26">
        <v>144.83000000000001</v>
      </c>
      <c r="L121" s="159"/>
      <c r="M121" s="162"/>
      <c r="N121" s="18"/>
    </row>
    <row r="122" spans="1:14" ht="18.75">
      <c r="A122" s="33" t="s">
        <v>94</v>
      </c>
      <c r="B122" s="21">
        <v>100</v>
      </c>
      <c r="C122" s="21">
        <v>130</v>
      </c>
      <c r="D122" s="26">
        <v>1.79</v>
      </c>
      <c r="E122" s="26">
        <f t="shared" ref="E122" si="32">D122*C122/B122</f>
        <v>2.327</v>
      </c>
      <c r="F122" s="26">
        <v>2.75</v>
      </c>
      <c r="G122" s="26">
        <f t="shared" ref="G122" si="33">F122*C122/B122</f>
        <v>3.5750000000000002</v>
      </c>
      <c r="H122" s="26">
        <v>14.69</v>
      </c>
      <c r="I122" s="26">
        <f t="shared" ref="I122" si="34">H122*C122/B122</f>
        <v>19.097000000000001</v>
      </c>
      <c r="J122" s="26">
        <v>88.04</v>
      </c>
      <c r="K122" s="26">
        <f t="shared" ref="K122" si="35">J122*C122/B122</f>
        <v>114.45200000000001</v>
      </c>
      <c r="L122" s="159"/>
      <c r="M122" s="162"/>
      <c r="N122" s="18"/>
    </row>
    <row r="123" spans="1:14" ht="21" customHeight="1">
      <c r="A123" s="33" t="s">
        <v>86</v>
      </c>
      <c r="B123" s="21">
        <v>150</v>
      </c>
      <c r="C123" s="21">
        <v>200</v>
      </c>
      <c r="D123" s="26">
        <v>0.11</v>
      </c>
      <c r="E123" s="26">
        <f>D123*C123/B123</f>
        <v>0.14666666666666667</v>
      </c>
      <c r="F123" s="26">
        <v>0.11</v>
      </c>
      <c r="G123" s="26">
        <f>F123*C123/B123</f>
        <v>0.14666666666666667</v>
      </c>
      <c r="H123" s="26">
        <v>16.12</v>
      </c>
      <c r="I123" s="26">
        <f>H123*C123/B123</f>
        <v>21.493333333333332</v>
      </c>
      <c r="J123" s="26">
        <v>63.32</v>
      </c>
      <c r="K123" s="26">
        <f>J123*C123/B123</f>
        <v>84.426666666666662</v>
      </c>
      <c r="L123" s="159"/>
      <c r="M123" s="162"/>
      <c r="N123" s="18"/>
    </row>
    <row r="124" spans="1:14" ht="18.75">
      <c r="A124" s="33" t="s">
        <v>15</v>
      </c>
      <c r="B124" s="21">
        <v>20</v>
      </c>
      <c r="C124" s="21">
        <v>30</v>
      </c>
      <c r="D124" s="41">
        <v>1.32</v>
      </c>
      <c r="E124" s="41">
        <f>D124*C124/B124</f>
        <v>1.98</v>
      </c>
      <c r="F124" s="41">
        <v>0.24</v>
      </c>
      <c r="G124" s="41">
        <f>F124*C124/B124</f>
        <v>0.36</v>
      </c>
      <c r="H124" s="41">
        <v>6.84</v>
      </c>
      <c r="I124" s="41">
        <f>H124*C124/B124</f>
        <v>10.26</v>
      </c>
      <c r="J124" s="41">
        <v>36.200000000000003</v>
      </c>
      <c r="K124" s="41">
        <f>J124*C124/B124</f>
        <v>54.3</v>
      </c>
      <c r="L124" s="159"/>
      <c r="M124" s="162"/>
      <c r="N124" s="18"/>
    </row>
    <row r="125" spans="1:14" ht="18.75">
      <c r="A125" s="35" t="s">
        <v>17</v>
      </c>
      <c r="B125" s="36"/>
      <c r="C125" s="36"/>
      <c r="D125" s="30">
        <f t="shared" ref="D125:K125" si="36">SUM(D118:D124)</f>
        <v>16.8</v>
      </c>
      <c r="E125" s="30">
        <f t="shared" si="36"/>
        <v>25.195333333333334</v>
      </c>
      <c r="F125" s="30">
        <f t="shared" si="36"/>
        <v>16.529999999999998</v>
      </c>
      <c r="G125" s="30">
        <f t="shared" si="36"/>
        <v>20.358333333333334</v>
      </c>
      <c r="H125" s="30">
        <f t="shared" si="36"/>
        <v>60.680000000000007</v>
      </c>
      <c r="I125" s="30">
        <f t="shared" si="36"/>
        <v>75.82950000000001</v>
      </c>
      <c r="J125" s="30">
        <f t="shared" si="36"/>
        <v>457.68</v>
      </c>
      <c r="K125" s="30">
        <f t="shared" si="36"/>
        <v>587.56533333333323</v>
      </c>
      <c r="L125" s="160"/>
      <c r="M125" s="163"/>
      <c r="N125" s="18"/>
    </row>
    <row r="126" spans="1:14" ht="18.75">
      <c r="A126" s="171" t="s">
        <v>13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4"/>
      <c r="M126" s="45"/>
      <c r="N126" s="18"/>
    </row>
    <row r="127" spans="1:14" ht="18.75">
      <c r="A127" s="46" t="s">
        <v>126</v>
      </c>
      <c r="B127" s="25">
        <v>30</v>
      </c>
      <c r="C127" s="25">
        <v>40</v>
      </c>
      <c r="D127" s="26">
        <v>0.24</v>
      </c>
      <c r="E127" s="26">
        <f>D127*C127/B127</f>
        <v>0.32</v>
      </c>
      <c r="F127" s="26">
        <v>0.03</v>
      </c>
      <c r="G127" s="26">
        <f>F127*C127/B127</f>
        <v>0.04</v>
      </c>
      <c r="H127" s="26">
        <v>0.78</v>
      </c>
      <c r="I127" s="26">
        <f>H127*C127/B127</f>
        <v>1.04</v>
      </c>
      <c r="J127" s="26">
        <v>4.2</v>
      </c>
      <c r="K127" s="26">
        <f>J127*C127/B127</f>
        <v>5.6</v>
      </c>
      <c r="L127" s="177">
        <f>K133*100/1900</f>
        <v>19.964298245614032</v>
      </c>
      <c r="M127" s="155">
        <v>0.25</v>
      </c>
      <c r="N127" s="18"/>
    </row>
    <row r="128" spans="1:14" ht="18.75">
      <c r="A128" s="34" t="s">
        <v>124</v>
      </c>
      <c r="B128" s="40">
        <v>60</v>
      </c>
      <c r="C128" s="40">
        <v>70</v>
      </c>
      <c r="D128" s="42">
        <v>9.31</v>
      </c>
      <c r="E128" s="26">
        <f t="shared" ref="E128:E129" si="37">D128*C128/B128</f>
        <v>10.861666666666668</v>
      </c>
      <c r="F128" s="21">
        <v>5.33</v>
      </c>
      <c r="G128" s="26">
        <f t="shared" ref="G128:G129" si="38">F128*C128/B128</f>
        <v>6.2183333333333337</v>
      </c>
      <c r="H128" s="21">
        <v>2.46</v>
      </c>
      <c r="I128" s="26">
        <f t="shared" ref="I128:I129" si="39">H128*C128/B128</f>
        <v>2.8699999999999997</v>
      </c>
      <c r="J128" s="21">
        <v>96.55</v>
      </c>
      <c r="K128" s="26">
        <f t="shared" ref="K128:K129" si="40">J128*C128/B128</f>
        <v>112.64166666666667</v>
      </c>
      <c r="L128" s="186"/>
      <c r="M128" s="156"/>
      <c r="N128" s="18"/>
    </row>
    <row r="129" spans="1:14" ht="18.75">
      <c r="A129" s="34" t="s">
        <v>125</v>
      </c>
      <c r="B129" s="40">
        <v>100</v>
      </c>
      <c r="C129" s="40">
        <v>100</v>
      </c>
      <c r="D129" s="42">
        <v>1.37</v>
      </c>
      <c r="E129" s="26">
        <f t="shared" si="37"/>
        <v>1.37</v>
      </c>
      <c r="F129" s="21">
        <v>2.15</v>
      </c>
      <c r="G129" s="26">
        <f t="shared" si="38"/>
        <v>2.15</v>
      </c>
      <c r="H129" s="21">
        <v>15.6</v>
      </c>
      <c r="I129" s="26">
        <f t="shared" si="39"/>
        <v>15.6</v>
      </c>
      <c r="J129" s="21">
        <v>89.6</v>
      </c>
      <c r="K129" s="26">
        <f t="shared" si="40"/>
        <v>89.6</v>
      </c>
      <c r="L129" s="186"/>
      <c r="M129" s="156"/>
      <c r="N129" s="18"/>
    </row>
    <row r="130" spans="1:14" ht="18.75">
      <c r="A130" s="38" t="s">
        <v>11</v>
      </c>
      <c r="B130" s="25" t="s">
        <v>1</v>
      </c>
      <c r="C130" s="25" t="s">
        <v>2</v>
      </c>
      <c r="D130" s="21">
        <v>0.04</v>
      </c>
      <c r="E130" s="21">
        <v>0.06</v>
      </c>
      <c r="F130" s="21">
        <v>0.01</v>
      </c>
      <c r="G130" s="21">
        <v>0.02</v>
      </c>
      <c r="H130" s="21">
        <v>9.01</v>
      </c>
      <c r="I130" s="21">
        <v>12.01</v>
      </c>
      <c r="J130" s="21">
        <v>34.11</v>
      </c>
      <c r="K130" s="21">
        <v>45.48</v>
      </c>
      <c r="L130" s="186"/>
      <c r="M130" s="156"/>
      <c r="N130" s="18"/>
    </row>
    <row r="131" spans="1:14" ht="18.75">
      <c r="A131" s="33" t="s">
        <v>15</v>
      </c>
      <c r="B131" s="21">
        <v>20</v>
      </c>
      <c r="C131" s="21">
        <v>30</v>
      </c>
      <c r="D131" s="41">
        <v>1.32</v>
      </c>
      <c r="E131" s="41">
        <f>D131*C131/B131</f>
        <v>1.98</v>
      </c>
      <c r="F131" s="41">
        <v>0.24</v>
      </c>
      <c r="G131" s="41">
        <f>F131*C131/B131</f>
        <v>0.36</v>
      </c>
      <c r="H131" s="41">
        <v>6.84</v>
      </c>
      <c r="I131" s="41">
        <f>H131*C131/B131</f>
        <v>10.26</v>
      </c>
      <c r="J131" s="41">
        <v>36.200000000000003</v>
      </c>
      <c r="K131" s="41">
        <f>J131*C131/B131</f>
        <v>54.3</v>
      </c>
      <c r="L131" s="186"/>
      <c r="M131" s="156"/>
      <c r="N131" s="18"/>
    </row>
    <row r="132" spans="1:14" ht="18.75">
      <c r="A132" s="33" t="s">
        <v>47</v>
      </c>
      <c r="B132" s="21">
        <v>20</v>
      </c>
      <c r="C132" s="21">
        <v>30</v>
      </c>
      <c r="D132" s="41">
        <v>1.58</v>
      </c>
      <c r="E132" s="41">
        <f>D132*C132/B132</f>
        <v>2.37</v>
      </c>
      <c r="F132" s="41">
        <v>0.2</v>
      </c>
      <c r="G132" s="41">
        <f>F132*C132/B132</f>
        <v>0.3</v>
      </c>
      <c r="H132" s="41">
        <v>9.6199999999999992</v>
      </c>
      <c r="I132" s="41">
        <f>H132*C132/B132</f>
        <v>14.429999999999998</v>
      </c>
      <c r="J132" s="41">
        <v>47.8</v>
      </c>
      <c r="K132" s="41">
        <f>J132*C132/B132</f>
        <v>71.7</v>
      </c>
      <c r="L132" s="186"/>
      <c r="M132" s="156"/>
      <c r="N132" s="18"/>
    </row>
    <row r="133" spans="1:14" ht="18.75">
      <c r="A133" s="28" t="s">
        <v>18</v>
      </c>
      <c r="B133" s="21"/>
      <c r="C133" s="21"/>
      <c r="D133" s="30">
        <f>SUM(D127:D132)</f>
        <v>13.860000000000001</v>
      </c>
      <c r="E133" s="30">
        <f t="shared" ref="E133:K133" si="41">SUM(E127:E132)</f>
        <v>16.96166666666667</v>
      </c>
      <c r="F133" s="30">
        <f t="shared" si="41"/>
        <v>7.96</v>
      </c>
      <c r="G133" s="30">
        <f t="shared" si="41"/>
        <v>9.0883333333333329</v>
      </c>
      <c r="H133" s="30">
        <f t="shared" si="41"/>
        <v>44.309999999999995</v>
      </c>
      <c r="I133" s="30">
        <f t="shared" si="41"/>
        <v>56.209999999999994</v>
      </c>
      <c r="J133" s="30">
        <f t="shared" si="41"/>
        <v>308.45999999999998</v>
      </c>
      <c r="K133" s="30">
        <f t="shared" si="41"/>
        <v>379.3216666666666</v>
      </c>
      <c r="L133" s="187"/>
      <c r="M133" s="157"/>
      <c r="N133" s="18"/>
    </row>
    <row r="134" spans="1:14" ht="18.75">
      <c r="A134" s="28" t="s">
        <v>19</v>
      </c>
      <c r="B134" s="21"/>
      <c r="C134" s="21"/>
      <c r="D134" s="30">
        <f>D114+D125+D133+D116+D140</f>
        <v>51.83</v>
      </c>
      <c r="E134" s="30">
        <f t="shared" ref="E134:K134" si="42">E114+E125+E133+E116+E140</f>
        <v>70.950333333333333</v>
      </c>
      <c r="F134" s="30">
        <f t="shared" si="42"/>
        <v>46.039999999999992</v>
      </c>
      <c r="G134" s="30">
        <f t="shared" si="42"/>
        <v>58.565000000000005</v>
      </c>
      <c r="H134" s="30">
        <f t="shared" si="42"/>
        <v>210.8</v>
      </c>
      <c r="I134" s="30">
        <f t="shared" si="42"/>
        <v>274.32533333333333</v>
      </c>
      <c r="J134" s="30">
        <f t="shared" si="42"/>
        <v>1474.5300000000002</v>
      </c>
      <c r="K134" s="30">
        <f t="shared" si="42"/>
        <v>1840.4736666666665</v>
      </c>
      <c r="L134" s="39"/>
      <c r="M134" s="22"/>
      <c r="N134" s="18"/>
    </row>
    <row r="135" spans="1:14" ht="37.5">
      <c r="A135" s="35" t="s">
        <v>20</v>
      </c>
      <c r="B135" s="21"/>
      <c r="C135" s="21"/>
      <c r="D135" s="77">
        <v>1</v>
      </c>
      <c r="E135" s="77">
        <v>1</v>
      </c>
      <c r="F135" s="77">
        <f>F134/D134</f>
        <v>0.88828863592513974</v>
      </c>
      <c r="G135" s="77">
        <f>G134/E134</f>
        <v>0.82543657300177131</v>
      </c>
      <c r="H135" s="77">
        <f>H134/D134</f>
        <v>4.0671425815164968</v>
      </c>
      <c r="I135" s="77">
        <f>I134/E134</f>
        <v>3.8664417832192473</v>
      </c>
      <c r="J135" s="58"/>
      <c r="K135" s="58"/>
      <c r="L135" s="21"/>
      <c r="M135" s="22"/>
      <c r="N135" s="18"/>
    </row>
    <row r="136" spans="1:14" ht="18.75">
      <c r="A136" s="165" t="s">
        <v>141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7"/>
      <c r="N136" s="18"/>
    </row>
    <row r="137" spans="1:14" ht="18.75">
      <c r="A137" s="67" t="s">
        <v>165</v>
      </c>
      <c r="B137" s="66" t="s">
        <v>166</v>
      </c>
      <c r="C137" s="66" t="s">
        <v>166</v>
      </c>
      <c r="D137" s="65">
        <v>8.26</v>
      </c>
      <c r="E137" s="65">
        <v>11.05</v>
      </c>
      <c r="F137" s="65">
        <v>5.35</v>
      </c>
      <c r="G137" s="65">
        <v>7.43</v>
      </c>
      <c r="H137" s="65">
        <v>37.83</v>
      </c>
      <c r="I137" s="65">
        <v>50.44</v>
      </c>
      <c r="J137" s="65">
        <v>237.46</v>
      </c>
      <c r="K137" s="65">
        <v>237.46</v>
      </c>
      <c r="L137" s="177">
        <f>K140*100/1900</f>
        <v>19.355789473684215</v>
      </c>
      <c r="M137" s="155">
        <v>0.15</v>
      </c>
      <c r="N137" s="18"/>
    </row>
    <row r="138" spans="1:14" ht="18.75">
      <c r="A138" s="67" t="s">
        <v>14</v>
      </c>
      <c r="B138" s="66">
        <v>150</v>
      </c>
      <c r="C138" s="66">
        <v>200</v>
      </c>
      <c r="D138" s="66">
        <v>0.75</v>
      </c>
      <c r="E138" s="66">
        <f>D138*C138/B138</f>
        <v>1</v>
      </c>
      <c r="F138" s="66"/>
      <c r="G138" s="66"/>
      <c r="H138" s="66">
        <v>13.7</v>
      </c>
      <c r="I138" s="75">
        <f>H138*C138/B138</f>
        <v>18.266666666666666</v>
      </c>
      <c r="J138" s="66">
        <v>57</v>
      </c>
      <c r="K138" s="66">
        <f>J138*C138/B138</f>
        <v>76</v>
      </c>
      <c r="L138" s="178"/>
      <c r="M138" s="185"/>
      <c r="N138" s="18"/>
    </row>
    <row r="139" spans="1:14" ht="18.75">
      <c r="A139" s="33" t="s">
        <v>15</v>
      </c>
      <c r="B139" s="21">
        <v>20</v>
      </c>
      <c r="C139" s="21">
        <v>30</v>
      </c>
      <c r="D139" s="41">
        <v>1.32</v>
      </c>
      <c r="E139" s="41">
        <f>D139*C139/B139</f>
        <v>1.98</v>
      </c>
      <c r="F139" s="41">
        <v>0.24</v>
      </c>
      <c r="G139" s="41">
        <f>F139*C139/B139</f>
        <v>0.36</v>
      </c>
      <c r="H139" s="41">
        <v>6.84</v>
      </c>
      <c r="I139" s="41">
        <f>H139*C139/B139</f>
        <v>10.26</v>
      </c>
      <c r="J139" s="41">
        <v>36.200000000000003</v>
      </c>
      <c r="K139" s="41">
        <f>J139*C139/B139</f>
        <v>54.3</v>
      </c>
      <c r="L139" s="179"/>
      <c r="M139" s="183"/>
      <c r="N139" s="18"/>
    </row>
    <row r="140" spans="1:14" ht="18.75" customHeight="1">
      <c r="A140" s="35" t="s">
        <v>142</v>
      </c>
      <c r="B140" s="21"/>
      <c r="C140" s="21"/>
      <c r="D140" s="57">
        <f>SUM(D137:D139)</f>
        <v>10.33</v>
      </c>
      <c r="E140" s="57">
        <f t="shared" ref="E140:K140" si="43">SUM(E137:E139)</f>
        <v>14.030000000000001</v>
      </c>
      <c r="F140" s="57">
        <f t="shared" si="43"/>
        <v>5.59</v>
      </c>
      <c r="G140" s="57">
        <f t="shared" si="43"/>
        <v>7.79</v>
      </c>
      <c r="H140" s="57">
        <f t="shared" si="43"/>
        <v>58.370000000000005</v>
      </c>
      <c r="I140" s="57">
        <f t="shared" si="43"/>
        <v>78.966666666666669</v>
      </c>
      <c r="J140" s="57">
        <f t="shared" si="43"/>
        <v>330.66</v>
      </c>
      <c r="K140" s="57">
        <f t="shared" si="43"/>
        <v>367.76000000000005</v>
      </c>
      <c r="L140" s="21"/>
      <c r="M140" s="22"/>
      <c r="N140" s="18"/>
    </row>
    <row r="141" spans="1:14" ht="19.5" thickBot="1">
      <c r="A141" s="168" t="s">
        <v>221</v>
      </c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70"/>
      <c r="N141" s="18"/>
    </row>
    <row r="142" spans="1:14" ht="18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ht="18.75">
      <c r="A143" s="174" t="s">
        <v>25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"/>
      <c r="M143" s="18"/>
      <c r="N143" s="18"/>
    </row>
    <row r="144" spans="1:14" ht="19.5" thickBot="1">
      <c r="A144" s="174" t="s">
        <v>30</v>
      </c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"/>
      <c r="M144" s="18"/>
      <c r="N144" s="18"/>
    </row>
    <row r="145" spans="1:14" ht="30" customHeight="1">
      <c r="A145" s="180" t="s">
        <v>10</v>
      </c>
      <c r="B145" s="182" t="s">
        <v>3</v>
      </c>
      <c r="C145" s="182"/>
      <c r="D145" s="182" t="s">
        <v>4</v>
      </c>
      <c r="E145" s="182"/>
      <c r="F145" s="182" t="s">
        <v>5</v>
      </c>
      <c r="G145" s="182"/>
      <c r="H145" s="164" t="s">
        <v>6</v>
      </c>
      <c r="I145" s="164"/>
      <c r="J145" s="164" t="s">
        <v>7</v>
      </c>
      <c r="K145" s="164"/>
      <c r="L145" s="19" t="s">
        <v>88</v>
      </c>
      <c r="M145" s="20" t="s">
        <v>21</v>
      </c>
      <c r="N145" s="18"/>
    </row>
    <row r="146" spans="1:14" ht="18.75">
      <c r="A146" s="181"/>
      <c r="B146" s="21" t="s">
        <v>8</v>
      </c>
      <c r="C146" s="21" t="s">
        <v>0</v>
      </c>
      <c r="D146" s="21" t="s">
        <v>8</v>
      </c>
      <c r="E146" s="21" t="s">
        <v>0</v>
      </c>
      <c r="F146" s="21" t="s">
        <v>8</v>
      </c>
      <c r="G146" s="21" t="s">
        <v>0</v>
      </c>
      <c r="H146" s="21" t="s">
        <v>8</v>
      </c>
      <c r="I146" s="21" t="s">
        <v>0</v>
      </c>
      <c r="J146" s="21" t="s">
        <v>8</v>
      </c>
      <c r="K146" s="21" t="s">
        <v>0</v>
      </c>
      <c r="L146" s="21" t="s">
        <v>0</v>
      </c>
      <c r="M146" s="22"/>
      <c r="N146" s="18"/>
    </row>
    <row r="147" spans="1:14" ht="18.75">
      <c r="A147" s="171" t="s">
        <v>9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3"/>
      <c r="M147" s="23"/>
      <c r="N147" s="18"/>
    </row>
    <row r="148" spans="1:14" ht="18.75">
      <c r="A148" s="33" t="s">
        <v>92</v>
      </c>
      <c r="B148" s="25">
        <v>130</v>
      </c>
      <c r="C148" s="25">
        <v>180</v>
      </c>
      <c r="D148" s="26">
        <v>4.6100000000000003</v>
      </c>
      <c r="E148" s="26">
        <f>D148*C148/B148</f>
        <v>6.3830769230769233</v>
      </c>
      <c r="F148" s="26">
        <v>5.21</v>
      </c>
      <c r="G148" s="26">
        <f>F148*C148/B148</f>
        <v>7.2138461538461538</v>
      </c>
      <c r="H148" s="26">
        <v>21.22</v>
      </c>
      <c r="I148" s="26">
        <f>H148*C148/B148</f>
        <v>29.381538461538462</v>
      </c>
      <c r="J148" s="26">
        <v>151.6</v>
      </c>
      <c r="K148" s="26">
        <f>J148*C148/B148</f>
        <v>209.90769230769232</v>
      </c>
      <c r="L148" s="158">
        <f>K151*100/1900</f>
        <v>22.749527665317139</v>
      </c>
      <c r="M148" s="161" t="s">
        <v>22</v>
      </c>
      <c r="N148" s="18"/>
    </row>
    <row r="149" spans="1:14" ht="18.75">
      <c r="A149" s="27" t="s">
        <v>77</v>
      </c>
      <c r="B149" s="25">
        <v>150</v>
      </c>
      <c r="C149" s="25">
        <v>200</v>
      </c>
      <c r="D149" s="26">
        <v>2.29</v>
      </c>
      <c r="E149" s="26">
        <f t="shared" ref="E149" si="44">D149*C149/B149</f>
        <v>3.0533333333333332</v>
      </c>
      <c r="F149" s="26">
        <v>1.99</v>
      </c>
      <c r="G149" s="26">
        <f t="shared" ref="G149" si="45">F149*C149/B149</f>
        <v>2.6533333333333333</v>
      </c>
      <c r="H149" s="26">
        <v>12.66</v>
      </c>
      <c r="I149" s="26">
        <f t="shared" ref="I149" si="46">H149*C149/B149</f>
        <v>16.88</v>
      </c>
      <c r="J149" s="26">
        <v>75.55</v>
      </c>
      <c r="K149" s="26">
        <f t="shared" ref="K149" si="47">J149*C149/B149</f>
        <v>100.73333333333333</v>
      </c>
      <c r="L149" s="159"/>
      <c r="M149" s="162"/>
      <c r="N149" s="18"/>
    </row>
    <row r="150" spans="1:14" ht="36.75" customHeight="1">
      <c r="A150" s="24" t="s">
        <v>138</v>
      </c>
      <c r="B150" s="25">
        <v>40</v>
      </c>
      <c r="C150" s="25">
        <v>40</v>
      </c>
      <c r="D150" s="26">
        <v>0.32</v>
      </c>
      <c r="E150" s="26">
        <f>D150*C150/B150</f>
        <v>0.32</v>
      </c>
      <c r="F150" s="26"/>
      <c r="G150" s="26"/>
      <c r="H150" s="26">
        <v>31.32</v>
      </c>
      <c r="I150" s="26">
        <f>H150*C150/B150</f>
        <v>31.32</v>
      </c>
      <c r="J150" s="26">
        <v>121.6</v>
      </c>
      <c r="K150" s="26">
        <f>J150*C150/B150</f>
        <v>121.6</v>
      </c>
      <c r="L150" s="159"/>
      <c r="M150" s="162"/>
      <c r="N150" s="18"/>
    </row>
    <row r="151" spans="1:14" ht="18.75">
      <c r="A151" s="28" t="s">
        <v>16</v>
      </c>
      <c r="B151" s="29"/>
      <c r="C151" s="29"/>
      <c r="D151" s="30">
        <f t="shared" ref="D151:K151" si="48">SUM(D148:D150)</f>
        <v>7.2200000000000006</v>
      </c>
      <c r="E151" s="30">
        <f t="shared" si="48"/>
        <v>9.7564102564102573</v>
      </c>
      <c r="F151" s="30">
        <f t="shared" si="48"/>
        <v>7.2</v>
      </c>
      <c r="G151" s="30">
        <f t="shared" si="48"/>
        <v>9.867179487179488</v>
      </c>
      <c r="H151" s="30">
        <f t="shared" si="48"/>
        <v>65.199999999999989</v>
      </c>
      <c r="I151" s="30">
        <f t="shared" si="48"/>
        <v>77.581538461538457</v>
      </c>
      <c r="J151" s="30">
        <f t="shared" si="48"/>
        <v>348.75</v>
      </c>
      <c r="K151" s="30">
        <f t="shared" si="48"/>
        <v>432.24102564102566</v>
      </c>
      <c r="L151" s="160"/>
      <c r="M151" s="163"/>
      <c r="N151" s="18"/>
    </row>
    <row r="152" spans="1:14" ht="18.75">
      <c r="A152" s="171" t="s">
        <v>247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31"/>
      <c r="M152" s="32"/>
      <c r="N152" s="18"/>
    </row>
    <row r="153" spans="1:14" ht="18.75">
      <c r="A153" s="34" t="s">
        <v>14</v>
      </c>
      <c r="B153" s="21">
        <v>150</v>
      </c>
      <c r="C153" s="21">
        <v>200</v>
      </c>
      <c r="D153" s="36">
        <v>0.75</v>
      </c>
      <c r="E153" s="36">
        <f>D153*C153/B153</f>
        <v>1</v>
      </c>
      <c r="F153" s="36"/>
      <c r="G153" s="36"/>
      <c r="H153" s="36">
        <v>13.7</v>
      </c>
      <c r="I153" s="30">
        <f>H153*C153/B153</f>
        <v>18.266666666666666</v>
      </c>
      <c r="J153" s="36">
        <v>57</v>
      </c>
      <c r="K153" s="36">
        <f>J153*C153/B153</f>
        <v>76</v>
      </c>
      <c r="L153" s="31"/>
      <c r="M153" s="32"/>
      <c r="N153" s="18"/>
    </row>
    <row r="154" spans="1:14" ht="18.75">
      <c r="A154" s="171" t="s">
        <v>12</v>
      </c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3"/>
      <c r="M154" s="23"/>
      <c r="N154" s="18"/>
    </row>
    <row r="155" spans="1:14" ht="37.5">
      <c r="A155" s="34" t="s">
        <v>160</v>
      </c>
      <c r="B155" s="21">
        <v>40</v>
      </c>
      <c r="C155" s="21">
        <v>50</v>
      </c>
      <c r="D155" s="26">
        <v>0.45</v>
      </c>
      <c r="E155" s="26">
        <f>D155*C155/B155</f>
        <v>0.5625</v>
      </c>
      <c r="F155" s="26">
        <v>2.06</v>
      </c>
      <c r="G155" s="26">
        <f>F155*C155/B155</f>
        <v>2.5750000000000002</v>
      </c>
      <c r="H155" s="26">
        <v>1.88</v>
      </c>
      <c r="I155" s="26">
        <f>H155*C155/B155</f>
        <v>2.35</v>
      </c>
      <c r="J155" s="26">
        <v>27.56</v>
      </c>
      <c r="K155" s="26">
        <f>J155*C155/B155</f>
        <v>34.450000000000003</v>
      </c>
      <c r="L155" s="158">
        <f>K161*100/1900</f>
        <v>30.60457894736842</v>
      </c>
      <c r="M155" s="161" t="s">
        <v>23</v>
      </c>
      <c r="N155" s="18"/>
    </row>
    <row r="156" spans="1:14" ht="37.5">
      <c r="A156" s="34" t="s">
        <v>127</v>
      </c>
      <c r="B156" s="40" t="s">
        <v>82</v>
      </c>
      <c r="C156" s="40" t="s">
        <v>83</v>
      </c>
      <c r="D156" s="41">
        <v>1.08</v>
      </c>
      <c r="E156" s="41">
        <v>1.44</v>
      </c>
      <c r="F156" s="41">
        <v>1.67</v>
      </c>
      <c r="G156" s="41">
        <v>2.23</v>
      </c>
      <c r="H156" s="41">
        <v>3.52</v>
      </c>
      <c r="I156" s="41">
        <v>4.6900000000000004</v>
      </c>
      <c r="J156" s="41">
        <v>36.43</v>
      </c>
      <c r="K156" s="41">
        <v>48.57</v>
      </c>
      <c r="L156" s="159"/>
      <c r="M156" s="162"/>
      <c r="N156" s="18"/>
    </row>
    <row r="157" spans="1:14" ht="37.5">
      <c r="A157" s="33" t="s">
        <v>161</v>
      </c>
      <c r="B157" s="25">
        <v>70</v>
      </c>
      <c r="C157" s="25">
        <v>100</v>
      </c>
      <c r="D157" s="26">
        <v>8.23</v>
      </c>
      <c r="E157" s="26">
        <v>11.76</v>
      </c>
      <c r="F157" s="26">
        <v>12.63</v>
      </c>
      <c r="G157" s="26">
        <v>18.04</v>
      </c>
      <c r="H157" s="26">
        <v>7.18</v>
      </c>
      <c r="I157" s="26">
        <v>10.26</v>
      </c>
      <c r="J157" s="26">
        <v>166.57</v>
      </c>
      <c r="K157" s="26">
        <v>237.36</v>
      </c>
      <c r="L157" s="159"/>
      <c r="M157" s="162"/>
      <c r="N157" s="18"/>
    </row>
    <row r="158" spans="1:14" ht="18.75">
      <c r="A158" s="33" t="s">
        <v>80</v>
      </c>
      <c r="B158" s="21">
        <v>100</v>
      </c>
      <c r="C158" s="21">
        <v>130</v>
      </c>
      <c r="D158" s="41">
        <v>1.91</v>
      </c>
      <c r="E158" s="41">
        <f>D158*C158/B158</f>
        <v>2.4829999999999997</v>
      </c>
      <c r="F158" s="41">
        <v>3.03</v>
      </c>
      <c r="G158" s="41">
        <f>F158*C158/B158</f>
        <v>3.9389999999999996</v>
      </c>
      <c r="H158" s="41">
        <v>13.18</v>
      </c>
      <c r="I158" s="41">
        <f>H158*C158/B158</f>
        <v>17.134</v>
      </c>
      <c r="J158" s="41">
        <v>85.39</v>
      </c>
      <c r="K158" s="41">
        <f>J158*C158/B158</f>
        <v>111.00700000000001</v>
      </c>
      <c r="L158" s="159"/>
      <c r="M158" s="162"/>
      <c r="N158" s="18"/>
    </row>
    <row r="159" spans="1:14" ht="18.75">
      <c r="A159" s="33" t="s">
        <v>162</v>
      </c>
      <c r="B159" s="21">
        <v>150</v>
      </c>
      <c r="C159" s="21">
        <v>200</v>
      </c>
      <c r="D159" s="26">
        <v>0.28999999999999998</v>
      </c>
      <c r="E159" s="26">
        <f>D159*C159/B159</f>
        <v>0.3866666666666666</v>
      </c>
      <c r="F159" s="26"/>
      <c r="G159" s="26"/>
      <c r="H159" s="26">
        <v>18.350000000000001</v>
      </c>
      <c r="I159" s="41">
        <f t="shared" ref="I159" si="49">H159*C159/B159</f>
        <v>24.466666666666669</v>
      </c>
      <c r="J159" s="26">
        <v>71.849999999999994</v>
      </c>
      <c r="K159" s="26">
        <f>J159*C159/B159</f>
        <v>95.799999999999983</v>
      </c>
      <c r="L159" s="159"/>
      <c r="M159" s="162"/>
      <c r="N159" s="18"/>
    </row>
    <row r="160" spans="1:14" ht="18.75">
      <c r="A160" s="33" t="s">
        <v>15</v>
      </c>
      <c r="B160" s="21">
        <v>20</v>
      </c>
      <c r="C160" s="21">
        <v>30</v>
      </c>
      <c r="D160" s="41">
        <v>1.32</v>
      </c>
      <c r="E160" s="41">
        <f>D160*C160/B160</f>
        <v>1.98</v>
      </c>
      <c r="F160" s="41">
        <v>0.24</v>
      </c>
      <c r="G160" s="41">
        <f>F160*C160/B160</f>
        <v>0.36</v>
      </c>
      <c r="H160" s="41">
        <v>6.84</v>
      </c>
      <c r="I160" s="41">
        <f>H160*C160/B160</f>
        <v>10.26</v>
      </c>
      <c r="J160" s="41">
        <v>36.200000000000003</v>
      </c>
      <c r="K160" s="41">
        <f>J160*C160/B160</f>
        <v>54.3</v>
      </c>
      <c r="L160" s="159"/>
      <c r="M160" s="162"/>
      <c r="N160" s="18"/>
    </row>
    <row r="161" spans="1:15" ht="18.75">
      <c r="A161" s="35" t="s">
        <v>17</v>
      </c>
      <c r="B161" s="36"/>
      <c r="C161" s="36"/>
      <c r="D161" s="30">
        <f t="shared" ref="D161:K161" si="50">SUM(D155:D160)</f>
        <v>13.28</v>
      </c>
      <c r="E161" s="30">
        <f t="shared" si="50"/>
        <v>18.612166666666667</v>
      </c>
      <c r="F161" s="30">
        <f t="shared" si="50"/>
        <v>19.63</v>
      </c>
      <c r="G161" s="30">
        <f t="shared" si="50"/>
        <v>27.143999999999998</v>
      </c>
      <c r="H161" s="30">
        <f t="shared" si="50"/>
        <v>50.95</v>
      </c>
      <c r="I161" s="30">
        <f t="shared" si="50"/>
        <v>69.160666666666671</v>
      </c>
      <c r="J161" s="30">
        <f t="shared" si="50"/>
        <v>423.99999999999994</v>
      </c>
      <c r="K161" s="30">
        <f t="shared" si="50"/>
        <v>581.48699999999997</v>
      </c>
      <c r="L161" s="160"/>
      <c r="M161" s="163"/>
      <c r="N161" s="18"/>
    </row>
    <row r="162" spans="1:15" ht="18.75">
      <c r="A162" s="171" t="s">
        <v>13</v>
      </c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4"/>
      <c r="M162" s="45"/>
      <c r="N162" s="18"/>
    </row>
    <row r="163" spans="1:15" ht="18.75">
      <c r="A163" s="34" t="s">
        <v>163</v>
      </c>
      <c r="B163" s="25" t="s">
        <v>79</v>
      </c>
      <c r="C163" s="25" t="s">
        <v>78</v>
      </c>
      <c r="D163" s="21">
        <v>16.54</v>
      </c>
      <c r="E163" s="21">
        <v>20.68</v>
      </c>
      <c r="F163" s="21">
        <v>13.01</v>
      </c>
      <c r="G163" s="21">
        <v>16.25</v>
      </c>
      <c r="H163" s="21">
        <v>26.82</v>
      </c>
      <c r="I163" s="21">
        <v>33.53</v>
      </c>
      <c r="J163" s="21">
        <v>296.12</v>
      </c>
      <c r="K163" s="21">
        <v>370.15</v>
      </c>
      <c r="L163" s="177">
        <f>K165*100/1900</f>
        <v>25.376315789473683</v>
      </c>
      <c r="M163" s="155">
        <v>0.25</v>
      </c>
      <c r="N163" s="18"/>
    </row>
    <row r="164" spans="1:15" ht="18.75">
      <c r="A164" s="34" t="s">
        <v>113</v>
      </c>
      <c r="B164" s="21">
        <v>150</v>
      </c>
      <c r="C164" s="21">
        <v>200</v>
      </c>
      <c r="D164" s="21">
        <v>4.2</v>
      </c>
      <c r="E164" s="26">
        <f>D164*C164/B164</f>
        <v>5.6</v>
      </c>
      <c r="F164" s="21">
        <v>4.8</v>
      </c>
      <c r="G164" s="26">
        <f>F164*C164/B164</f>
        <v>6.4</v>
      </c>
      <c r="H164" s="21">
        <v>6.15</v>
      </c>
      <c r="I164" s="26">
        <f>H164*C164/B164</f>
        <v>8.1999999999999993</v>
      </c>
      <c r="J164" s="21">
        <v>84</v>
      </c>
      <c r="K164" s="26">
        <f>J164*C164/B164</f>
        <v>112</v>
      </c>
      <c r="L164" s="178"/>
      <c r="M164" s="185"/>
      <c r="N164" s="18"/>
    </row>
    <row r="165" spans="1:15" ht="18.75">
      <c r="A165" s="28" t="s">
        <v>18</v>
      </c>
      <c r="B165" s="21"/>
      <c r="C165" s="21"/>
      <c r="D165" s="36">
        <f t="shared" ref="D165:K165" si="51">SUM(D163:D164)</f>
        <v>20.74</v>
      </c>
      <c r="E165" s="36">
        <f t="shared" si="51"/>
        <v>26.28</v>
      </c>
      <c r="F165" s="36">
        <f t="shared" si="51"/>
        <v>17.809999999999999</v>
      </c>
      <c r="G165" s="36">
        <f t="shared" si="51"/>
        <v>22.65</v>
      </c>
      <c r="H165" s="36">
        <f t="shared" si="51"/>
        <v>32.97</v>
      </c>
      <c r="I165" s="36">
        <f t="shared" si="51"/>
        <v>41.730000000000004</v>
      </c>
      <c r="J165" s="36">
        <f t="shared" si="51"/>
        <v>380.12</v>
      </c>
      <c r="K165" s="36">
        <f t="shared" si="51"/>
        <v>482.15</v>
      </c>
      <c r="L165" s="179"/>
      <c r="M165" s="183"/>
      <c r="N165" s="18"/>
    </row>
    <row r="166" spans="1:15" ht="18.75">
      <c r="A166" s="28" t="s">
        <v>19</v>
      </c>
      <c r="B166" s="21"/>
      <c r="C166" s="21"/>
      <c r="D166" s="30">
        <f t="shared" ref="D166:K166" si="52">D151+D161+D165+D153+D172</f>
        <v>47.399999999999991</v>
      </c>
      <c r="E166" s="30">
        <f t="shared" si="52"/>
        <v>61.868576923076922</v>
      </c>
      <c r="F166" s="30">
        <f t="shared" si="52"/>
        <v>54.64</v>
      </c>
      <c r="G166" s="30">
        <f t="shared" si="52"/>
        <v>69.771179487179495</v>
      </c>
      <c r="H166" s="30">
        <f t="shared" si="52"/>
        <v>194.76</v>
      </c>
      <c r="I166" s="30">
        <f t="shared" si="52"/>
        <v>246.48887179487178</v>
      </c>
      <c r="J166" s="30">
        <f t="shared" si="52"/>
        <v>1455.59</v>
      </c>
      <c r="K166" s="30">
        <f t="shared" si="52"/>
        <v>1852.8680256410255</v>
      </c>
      <c r="L166" s="39"/>
      <c r="M166" s="22"/>
      <c r="N166" s="18"/>
    </row>
    <row r="167" spans="1:15" ht="37.5">
      <c r="A167" s="35" t="s">
        <v>20</v>
      </c>
      <c r="B167" s="21"/>
      <c r="C167" s="21"/>
      <c r="D167" s="77">
        <v>1</v>
      </c>
      <c r="E167" s="77">
        <v>1</v>
      </c>
      <c r="F167" s="77">
        <f>F166/D166</f>
        <v>1.1527426160337555</v>
      </c>
      <c r="G167" s="77">
        <f>G166/E166</f>
        <v>1.1277320888425819</v>
      </c>
      <c r="H167" s="77">
        <f>H166/D166</f>
        <v>4.1088607594936715</v>
      </c>
      <c r="I167" s="77">
        <f>I166/E166</f>
        <v>3.9840721098424305</v>
      </c>
      <c r="J167" s="58"/>
      <c r="K167" s="58"/>
      <c r="L167" s="21"/>
      <c r="M167" s="22"/>
      <c r="N167" s="18"/>
    </row>
    <row r="168" spans="1:15" ht="18.75">
      <c r="A168" s="165" t="s">
        <v>141</v>
      </c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7"/>
      <c r="N168" s="18"/>
    </row>
    <row r="169" spans="1:15" ht="18.75">
      <c r="A169" s="67" t="s">
        <v>159</v>
      </c>
      <c r="B169" s="66">
        <v>150</v>
      </c>
      <c r="C169" s="66">
        <v>150</v>
      </c>
      <c r="D169" s="65">
        <v>3.79</v>
      </c>
      <c r="E169" s="65">
        <v>3.79</v>
      </c>
      <c r="F169" s="65">
        <v>9.7899999999999991</v>
      </c>
      <c r="G169" s="65">
        <v>9.7899999999999991</v>
      </c>
      <c r="H169" s="65">
        <v>13.31</v>
      </c>
      <c r="I169" s="65">
        <v>13.31</v>
      </c>
      <c r="J169" s="65">
        <v>163.81</v>
      </c>
      <c r="K169" s="65">
        <v>163.81</v>
      </c>
      <c r="L169" s="177">
        <f>K172*100/1900</f>
        <v>14.788947368421052</v>
      </c>
      <c r="M169" s="155">
        <v>0.15</v>
      </c>
      <c r="N169" s="18"/>
    </row>
    <row r="170" spans="1:15" ht="18.75">
      <c r="A170" s="38" t="s">
        <v>11</v>
      </c>
      <c r="B170" s="25" t="s">
        <v>1</v>
      </c>
      <c r="C170" s="25" t="s">
        <v>2</v>
      </c>
      <c r="D170" s="21">
        <v>0.04</v>
      </c>
      <c r="E170" s="21">
        <v>0.06</v>
      </c>
      <c r="F170" s="21">
        <v>0.01</v>
      </c>
      <c r="G170" s="21">
        <v>0.02</v>
      </c>
      <c r="H170" s="21">
        <v>9.01</v>
      </c>
      <c r="I170" s="21">
        <v>12.01</v>
      </c>
      <c r="J170" s="21">
        <v>34.11</v>
      </c>
      <c r="K170" s="21">
        <v>45.48</v>
      </c>
      <c r="L170" s="179"/>
      <c r="M170" s="183"/>
      <c r="N170" s="18"/>
    </row>
    <row r="171" spans="1:15" ht="18.75">
      <c r="A171" s="33" t="s">
        <v>47</v>
      </c>
      <c r="B171" s="21">
        <v>20</v>
      </c>
      <c r="C171" s="21">
        <v>30</v>
      </c>
      <c r="D171" s="41">
        <v>1.58</v>
      </c>
      <c r="E171" s="41">
        <f>D171*C171/B171</f>
        <v>2.37</v>
      </c>
      <c r="F171" s="41">
        <v>0.2</v>
      </c>
      <c r="G171" s="41">
        <f>F171*C171/B171</f>
        <v>0.3</v>
      </c>
      <c r="H171" s="41">
        <v>9.6199999999999992</v>
      </c>
      <c r="I171" s="41">
        <f>H171*C171/B171</f>
        <v>14.429999999999998</v>
      </c>
      <c r="J171" s="41">
        <v>47.8</v>
      </c>
      <c r="K171" s="41">
        <f>J171*C171/B171</f>
        <v>71.7</v>
      </c>
      <c r="L171" s="76"/>
      <c r="M171" s="69"/>
      <c r="N171" s="18"/>
    </row>
    <row r="172" spans="1:15" ht="18.75">
      <c r="A172" s="35" t="s">
        <v>142</v>
      </c>
      <c r="B172" s="21"/>
      <c r="C172" s="21"/>
      <c r="D172" s="57">
        <f>SUM(D169:D171)</f>
        <v>5.41</v>
      </c>
      <c r="E172" s="57">
        <f t="shared" ref="E172:K172" si="53">SUM(E169:E171)</f>
        <v>6.2200000000000006</v>
      </c>
      <c r="F172" s="57">
        <f t="shared" si="53"/>
        <v>9.9999999999999982</v>
      </c>
      <c r="G172" s="57">
        <f t="shared" si="53"/>
        <v>10.11</v>
      </c>
      <c r="H172" s="57">
        <f t="shared" si="53"/>
        <v>31.939999999999998</v>
      </c>
      <c r="I172" s="57">
        <f t="shared" si="53"/>
        <v>39.75</v>
      </c>
      <c r="J172" s="57">
        <f t="shared" si="53"/>
        <v>245.72000000000003</v>
      </c>
      <c r="K172" s="57">
        <f t="shared" si="53"/>
        <v>280.99</v>
      </c>
      <c r="L172" s="21"/>
      <c r="M172" s="22"/>
      <c r="N172" s="18"/>
    </row>
    <row r="173" spans="1:15" ht="19.5" thickBot="1">
      <c r="A173" s="168" t="s">
        <v>220</v>
      </c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70"/>
      <c r="N173" s="18"/>
    </row>
    <row r="174" spans="1:15" ht="18.75">
      <c r="A174" s="53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8"/>
    </row>
    <row r="175" spans="1:15" ht="26.25">
      <c r="A175" s="201" t="s">
        <v>167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</row>
    <row r="176" spans="1:15" ht="27" thickBot="1">
      <c r="A176" s="202" t="s">
        <v>168</v>
      </c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79"/>
      <c r="M176" s="80"/>
    </row>
    <row r="177" spans="1:13" ht="56.25">
      <c r="A177" s="204" t="s">
        <v>10</v>
      </c>
      <c r="B177" s="209" t="s">
        <v>3</v>
      </c>
      <c r="C177" s="209"/>
      <c r="D177" s="209" t="s">
        <v>4</v>
      </c>
      <c r="E177" s="209"/>
      <c r="F177" s="209" t="s">
        <v>5</v>
      </c>
      <c r="G177" s="209"/>
      <c r="H177" s="210" t="s">
        <v>6</v>
      </c>
      <c r="I177" s="210"/>
      <c r="J177" s="210" t="s">
        <v>7</v>
      </c>
      <c r="K177" s="210"/>
      <c r="L177" s="81"/>
      <c r="M177" s="82" t="s">
        <v>21</v>
      </c>
    </row>
    <row r="178" spans="1:13" ht="18.75">
      <c r="A178" s="205"/>
      <c r="B178" s="66" t="s">
        <v>8</v>
      </c>
      <c r="C178" s="66" t="s">
        <v>0</v>
      </c>
      <c r="D178" s="66" t="s">
        <v>8</v>
      </c>
      <c r="E178" s="66" t="s">
        <v>0</v>
      </c>
      <c r="F178" s="66" t="s">
        <v>8</v>
      </c>
      <c r="G178" s="66" t="s">
        <v>0</v>
      </c>
      <c r="H178" s="66" t="s">
        <v>8</v>
      </c>
      <c r="I178" s="66" t="s">
        <v>0</v>
      </c>
      <c r="J178" s="66" t="s">
        <v>8</v>
      </c>
      <c r="K178" s="66" t="s">
        <v>0</v>
      </c>
      <c r="L178" s="66" t="s">
        <v>0</v>
      </c>
      <c r="M178" s="83"/>
    </row>
    <row r="179" spans="1:13" ht="18.75">
      <c r="A179" s="211" t="s">
        <v>9</v>
      </c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84"/>
      <c r="M179" s="85"/>
    </row>
    <row r="180" spans="1:13" ht="18.75">
      <c r="A180" s="86" t="s">
        <v>169</v>
      </c>
      <c r="B180" s="64">
        <v>130</v>
      </c>
      <c r="C180" s="64">
        <v>180</v>
      </c>
      <c r="D180" s="26">
        <v>3.44</v>
      </c>
      <c r="E180" s="26">
        <f>D180*C180/B180</f>
        <v>4.7630769230769232</v>
      </c>
      <c r="F180" s="26">
        <v>4.5199999999999996</v>
      </c>
      <c r="G180" s="26">
        <f>F180*C180/B180</f>
        <v>6.2584615384615381</v>
      </c>
      <c r="H180" s="26">
        <v>19.02</v>
      </c>
      <c r="I180" s="26">
        <f>H180*C180/B180</f>
        <v>26.335384615384616</v>
      </c>
      <c r="J180" s="26">
        <v>131.72</v>
      </c>
      <c r="K180" s="26">
        <f>J180*C180/B180</f>
        <v>182.38153846153844</v>
      </c>
      <c r="L180" s="213">
        <f>K183*100/1900</f>
        <v>21.219554655870443</v>
      </c>
      <c r="M180" s="216" t="s">
        <v>22</v>
      </c>
    </row>
    <row r="181" spans="1:13" ht="18.75">
      <c r="A181" s="86" t="s">
        <v>170</v>
      </c>
      <c r="B181" s="64">
        <v>150</v>
      </c>
      <c r="C181" s="64">
        <v>200</v>
      </c>
      <c r="D181" s="75">
        <v>2.4700000000000002</v>
      </c>
      <c r="E181" s="75">
        <v>3.29</v>
      </c>
      <c r="F181" s="75">
        <v>2.59</v>
      </c>
      <c r="G181" s="75">
        <v>3.45</v>
      </c>
      <c r="H181" s="75">
        <v>17.148</v>
      </c>
      <c r="I181" s="75">
        <v>22.86</v>
      </c>
      <c r="J181" s="75">
        <v>100.19</v>
      </c>
      <c r="K181" s="75">
        <v>133.59</v>
      </c>
      <c r="L181" s="214"/>
      <c r="M181" s="217"/>
    </row>
    <row r="182" spans="1:13" ht="37.5">
      <c r="A182" s="67" t="s">
        <v>171</v>
      </c>
      <c r="B182" s="66">
        <v>40</v>
      </c>
      <c r="C182" s="66">
        <v>40</v>
      </c>
      <c r="D182" s="75">
        <v>1.5</v>
      </c>
      <c r="E182" s="75">
        <f>D182*C182/B182</f>
        <v>1.5</v>
      </c>
      <c r="F182" s="75">
        <v>2.36</v>
      </c>
      <c r="G182" s="75">
        <f>F182*C182/B182</f>
        <v>2.36</v>
      </c>
      <c r="H182" s="75">
        <v>14.9</v>
      </c>
      <c r="I182" s="75">
        <f>H182*C182/B182</f>
        <v>14.9</v>
      </c>
      <c r="J182" s="75">
        <v>87.2</v>
      </c>
      <c r="K182" s="75">
        <f>J182*C182/B182</f>
        <v>87.2</v>
      </c>
      <c r="L182" s="214"/>
      <c r="M182" s="217"/>
    </row>
    <row r="183" spans="1:13" ht="18.75">
      <c r="A183" s="87" t="s">
        <v>16</v>
      </c>
      <c r="B183" s="88"/>
      <c r="C183" s="88"/>
      <c r="D183" s="89">
        <f t="shared" ref="D183:K183" si="54">SUM(D180:D182)</f>
        <v>7.41</v>
      </c>
      <c r="E183" s="89">
        <f t="shared" si="54"/>
        <v>9.5530769230769224</v>
      </c>
      <c r="F183" s="89">
        <f t="shared" si="54"/>
        <v>9.4699999999999989</v>
      </c>
      <c r="G183" s="89">
        <f t="shared" si="54"/>
        <v>12.068461538461538</v>
      </c>
      <c r="H183" s="89">
        <f t="shared" si="54"/>
        <v>51.067999999999998</v>
      </c>
      <c r="I183" s="89">
        <f t="shared" si="54"/>
        <v>64.095384615384617</v>
      </c>
      <c r="J183" s="89">
        <f t="shared" si="54"/>
        <v>319.11</v>
      </c>
      <c r="K183" s="89">
        <f t="shared" si="54"/>
        <v>403.17153846153843</v>
      </c>
      <c r="L183" s="215"/>
      <c r="M183" s="218"/>
    </row>
    <row r="184" spans="1:13" ht="18.75">
      <c r="A184" s="171" t="s">
        <v>247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49"/>
      <c r="M184" s="150"/>
    </row>
    <row r="185" spans="1:13" ht="18.75">
      <c r="A185" s="33" t="s">
        <v>55</v>
      </c>
      <c r="B185" s="25" t="s">
        <v>91</v>
      </c>
      <c r="C185" s="25" t="s">
        <v>87</v>
      </c>
      <c r="D185" s="26">
        <v>0.4</v>
      </c>
      <c r="E185" s="26">
        <v>0.6</v>
      </c>
      <c r="F185" s="26">
        <v>0.4</v>
      </c>
      <c r="G185" s="26">
        <v>0.6</v>
      </c>
      <c r="H185" s="26">
        <v>9.8000000000000007</v>
      </c>
      <c r="I185" s="26">
        <v>14.7</v>
      </c>
      <c r="J185" s="26">
        <v>45</v>
      </c>
      <c r="K185" s="26">
        <v>67.5</v>
      </c>
      <c r="L185" s="149"/>
      <c r="M185" s="150"/>
    </row>
    <row r="186" spans="1:13" ht="18.75">
      <c r="A186" s="211" t="s">
        <v>12</v>
      </c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84"/>
      <c r="M186" s="85"/>
    </row>
    <row r="187" spans="1:13" ht="21" customHeight="1">
      <c r="A187" s="90" t="s">
        <v>172</v>
      </c>
      <c r="B187" s="91">
        <v>40</v>
      </c>
      <c r="C187" s="91">
        <v>50</v>
      </c>
      <c r="D187" s="75">
        <v>1.28</v>
      </c>
      <c r="E187" s="75">
        <f>D187*C187/B187</f>
        <v>1.6</v>
      </c>
      <c r="F187" s="75">
        <v>4.17</v>
      </c>
      <c r="G187" s="75">
        <f>F187*C187/B187</f>
        <v>5.2125000000000004</v>
      </c>
      <c r="H187" s="75">
        <v>4.4000000000000004</v>
      </c>
      <c r="I187" s="75">
        <f>H187*C187/B187</f>
        <v>5.5000000000000009</v>
      </c>
      <c r="J187" s="75">
        <v>60.7</v>
      </c>
      <c r="K187" s="75">
        <f>J187*C187/B187</f>
        <v>75.875</v>
      </c>
      <c r="L187" s="213">
        <f>K193*100/1900</f>
        <v>32.60184210526316</v>
      </c>
      <c r="M187" s="216" t="s">
        <v>23</v>
      </c>
    </row>
    <row r="188" spans="1:13" ht="18.75">
      <c r="A188" s="92" t="s">
        <v>173</v>
      </c>
      <c r="B188" s="93">
        <v>150</v>
      </c>
      <c r="C188" s="93">
        <v>200</v>
      </c>
      <c r="D188" s="75">
        <v>3.69</v>
      </c>
      <c r="E188" s="75">
        <f>D188*C188/B188</f>
        <v>4.92</v>
      </c>
      <c r="F188" s="75">
        <v>3.35</v>
      </c>
      <c r="G188" s="75">
        <f>F188*C188/B188</f>
        <v>4.4666666666666668</v>
      </c>
      <c r="H188" s="75">
        <v>13.29</v>
      </c>
      <c r="I188" s="75">
        <f>H188*C188/B188</f>
        <v>17.72</v>
      </c>
      <c r="J188" s="75">
        <v>99.66</v>
      </c>
      <c r="K188" s="75">
        <f>J188*C188/B188</f>
        <v>132.88</v>
      </c>
      <c r="L188" s="214"/>
      <c r="M188" s="217"/>
    </row>
    <row r="189" spans="1:13" ht="18.75">
      <c r="A189" s="90" t="s">
        <v>174</v>
      </c>
      <c r="B189" s="91">
        <v>150</v>
      </c>
      <c r="C189" s="91">
        <v>150</v>
      </c>
      <c r="D189" s="66">
        <v>10.36</v>
      </c>
      <c r="E189" s="66">
        <v>10.36</v>
      </c>
      <c r="F189" s="66">
        <v>11.32</v>
      </c>
      <c r="G189" s="66">
        <v>11.32</v>
      </c>
      <c r="H189" s="66">
        <v>14.72</v>
      </c>
      <c r="I189" s="66">
        <v>14.72</v>
      </c>
      <c r="J189" s="66">
        <v>203.58</v>
      </c>
      <c r="K189" s="66">
        <v>203.58</v>
      </c>
      <c r="L189" s="214"/>
      <c r="M189" s="217"/>
    </row>
    <row r="190" spans="1:13" ht="18.75">
      <c r="A190" s="86" t="s">
        <v>11</v>
      </c>
      <c r="B190" s="64" t="s">
        <v>1</v>
      </c>
      <c r="C190" s="64" t="s">
        <v>2</v>
      </c>
      <c r="D190" s="65">
        <v>0.08</v>
      </c>
      <c r="E190" s="65">
        <v>0.11</v>
      </c>
      <c r="F190" s="65">
        <v>0.01</v>
      </c>
      <c r="G190" s="65">
        <v>0.01</v>
      </c>
      <c r="H190" s="65">
        <v>9.59</v>
      </c>
      <c r="I190" s="65">
        <v>12.79</v>
      </c>
      <c r="J190" s="65">
        <v>37.299999999999997</v>
      </c>
      <c r="K190" s="65">
        <v>49.7</v>
      </c>
      <c r="L190" s="214"/>
      <c r="M190" s="217"/>
    </row>
    <row r="191" spans="1:13" ht="18.75">
      <c r="A191" s="92" t="s">
        <v>15</v>
      </c>
      <c r="B191" s="91">
        <v>20</v>
      </c>
      <c r="C191" s="91">
        <v>30</v>
      </c>
      <c r="D191" s="75">
        <v>1.22</v>
      </c>
      <c r="E191" s="75">
        <f>D191*C191/B191</f>
        <v>1.83</v>
      </c>
      <c r="F191" s="75">
        <v>0.24</v>
      </c>
      <c r="G191" s="75">
        <f>F191*C191/B191</f>
        <v>0.36</v>
      </c>
      <c r="H191" s="75">
        <v>8.18</v>
      </c>
      <c r="I191" s="75">
        <f>H191*C191/B191</f>
        <v>12.27</v>
      </c>
      <c r="J191" s="75">
        <v>41.2</v>
      </c>
      <c r="K191" s="75">
        <f>J191*C191/B191</f>
        <v>61.8</v>
      </c>
      <c r="L191" s="214"/>
      <c r="M191" s="217"/>
    </row>
    <row r="192" spans="1:13" ht="18.75">
      <c r="A192" s="67" t="s">
        <v>47</v>
      </c>
      <c r="B192" s="66">
        <v>20</v>
      </c>
      <c r="C192" s="66">
        <v>40</v>
      </c>
      <c r="D192" s="75">
        <v>1.6</v>
      </c>
      <c r="E192" s="75">
        <f>D192*C192/B192</f>
        <v>3.2</v>
      </c>
      <c r="F192" s="75">
        <v>0.2</v>
      </c>
      <c r="G192" s="75">
        <f>F192*C192/B192</f>
        <v>0.4</v>
      </c>
      <c r="H192" s="75">
        <v>9.6</v>
      </c>
      <c r="I192" s="75">
        <f>H192*C192/B192</f>
        <v>19.2</v>
      </c>
      <c r="J192" s="75">
        <v>47.8</v>
      </c>
      <c r="K192" s="75">
        <f>J192*C192/B192</f>
        <v>95.6</v>
      </c>
      <c r="L192" s="214"/>
      <c r="M192" s="217"/>
    </row>
    <row r="193" spans="1:15" ht="18.75">
      <c r="A193" s="94" t="s">
        <v>17</v>
      </c>
      <c r="B193" s="89"/>
      <c r="C193" s="89"/>
      <c r="D193" s="89">
        <f t="shared" ref="D193:K193" si="55">SUM(D187:D192)</f>
        <v>18.23</v>
      </c>
      <c r="E193" s="89">
        <f t="shared" si="55"/>
        <v>22.02</v>
      </c>
      <c r="F193" s="89">
        <f t="shared" si="55"/>
        <v>19.29</v>
      </c>
      <c r="G193" s="89">
        <f t="shared" si="55"/>
        <v>21.769166666666667</v>
      </c>
      <c r="H193" s="89">
        <f t="shared" si="55"/>
        <v>59.78</v>
      </c>
      <c r="I193" s="89">
        <f t="shared" si="55"/>
        <v>82.2</v>
      </c>
      <c r="J193" s="89">
        <f t="shared" si="55"/>
        <v>490.24000000000007</v>
      </c>
      <c r="K193" s="89">
        <f t="shared" si="55"/>
        <v>619.43500000000006</v>
      </c>
      <c r="L193" s="215"/>
      <c r="M193" s="218"/>
    </row>
    <row r="194" spans="1:15" ht="18.75">
      <c r="A194" s="211" t="s">
        <v>13</v>
      </c>
      <c r="B194" s="212"/>
      <c r="C194" s="212"/>
      <c r="D194" s="212"/>
      <c r="E194" s="212"/>
      <c r="F194" s="212"/>
      <c r="G194" s="212"/>
      <c r="H194" s="212"/>
      <c r="I194" s="212"/>
      <c r="J194" s="212"/>
      <c r="K194" s="219"/>
      <c r="L194" s="95"/>
      <c r="M194" s="96"/>
    </row>
    <row r="195" spans="1:15" ht="18.75">
      <c r="A195" s="97" t="s">
        <v>175</v>
      </c>
      <c r="B195" s="64" t="s">
        <v>176</v>
      </c>
      <c r="C195" s="64" t="s">
        <v>78</v>
      </c>
      <c r="D195" s="66">
        <v>14.22</v>
      </c>
      <c r="E195" s="66">
        <v>21.33</v>
      </c>
      <c r="F195" s="66">
        <v>12.09</v>
      </c>
      <c r="G195" s="66">
        <v>18.14</v>
      </c>
      <c r="H195" s="66">
        <v>14.49</v>
      </c>
      <c r="I195" s="66">
        <v>21.73</v>
      </c>
      <c r="J195" s="66">
        <v>225.44</v>
      </c>
      <c r="K195" s="66">
        <v>338.16</v>
      </c>
      <c r="L195" s="220">
        <f>K197*100/1900</f>
        <v>24.708421052631579</v>
      </c>
      <c r="M195" s="223">
        <v>0.25</v>
      </c>
    </row>
    <row r="196" spans="1:15" ht="18.75">
      <c r="A196" s="97" t="s">
        <v>177</v>
      </c>
      <c r="B196" s="66">
        <v>150</v>
      </c>
      <c r="C196" s="66">
        <v>200</v>
      </c>
      <c r="D196" s="75">
        <v>0.23</v>
      </c>
      <c r="E196" s="75">
        <v>0.31</v>
      </c>
      <c r="F196" s="75"/>
      <c r="G196" s="75"/>
      <c r="H196" s="75">
        <v>25.04</v>
      </c>
      <c r="I196" s="75">
        <v>33.380000000000003</v>
      </c>
      <c r="J196" s="75">
        <v>98.48</v>
      </c>
      <c r="K196" s="75">
        <v>131.30000000000001</v>
      </c>
      <c r="L196" s="221"/>
      <c r="M196" s="224"/>
    </row>
    <row r="197" spans="1:15" ht="18.75">
      <c r="A197" s="87" t="s">
        <v>18</v>
      </c>
      <c r="B197" s="66"/>
      <c r="C197" s="66"/>
      <c r="D197" s="98">
        <f t="shared" ref="D197:K197" si="56">SUM(D195:D196)</f>
        <v>14.450000000000001</v>
      </c>
      <c r="E197" s="98">
        <f t="shared" si="56"/>
        <v>21.639999999999997</v>
      </c>
      <c r="F197" s="98">
        <f t="shared" si="56"/>
        <v>12.09</v>
      </c>
      <c r="G197" s="98">
        <f t="shared" si="56"/>
        <v>18.14</v>
      </c>
      <c r="H197" s="98">
        <f t="shared" si="56"/>
        <v>39.53</v>
      </c>
      <c r="I197" s="98">
        <f t="shared" si="56"/>
        <v>55.11</v>
      </c>
      <c r="J197" s="98">
        <f t="shared" si="56"/>
        <v>323.92</v>
      </c>
      <c r="K197" s="98">
        <f t="shared" si="56"/>
        <v>469.46000000000004</v>
      </c>
      <c r="L197" s="222"/>
      <c r="M197" s="225"/>
    </row>
    <row r="198" spans="1:15" ht="18.75">
      <c r="A198" s="226" t="s">
        <v>178</v>
      </c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27"/>
    </row>
    <row r="199" spans="1:15" ht="18.75">
      <c r="A199" s="67" t="s">
        <v>195</v>
      </c>
      <c r="B199" s="66">
        <v>100</v>
      </c>
      <c r="C199" s="66">
        <v>150</v>
      </c>
      <c r="D199" s="65">
        <v>2.54</v>
      </c>
      <c r="E199" s="65">
        <v>3.81</v>
      </c>
      <c r="F199" s="65">
        <v>2.91</v>
      </c>
      <c r="G199" s="65">
        <v>4.37</v>
      </c>
      <c r="H199" s="65">
        <v>15.95</v>
      </c>
      <c r="I199" s="65">
        <v>23.93</v>
      </c>
      <c r="J199" s="65">
        <v>99.04</v>
      </c>
      <c r="K199" s="65">
        <v>148.56</v>
      </c>
      <c r="L199" s="228">
        <f>K202*100/1900</f>
        <v>15.071578947368421</v>
      </c>
      <c r="M199" s="230">
        <v>0.15</v>
      </c>
    </row>
    <row r="200" spans="1:15" ht="18.75">
      <c r="A200" s="99" t="s">
        <v>14</v>
      </c>
      <c r="B200" s="100">
        <v>150</v>
      </c>
      <c r="C200" s="100">
        <v>200</v>
      </c>
      <c r="D200" s="66">
        <v>0.75</v>
      </c>
      <c r="E200" s="66">
        <f>D200*C200/B200</f>
        <v>1</v>
      </c>
      <c r="F200" s="66"/>
      <c r="G200" s="66"/>
      <c r="H200" s="66">
        <v>13.7</v>
      </c>
      <c r="I200" s="75">
        <f>H200*C200/B200</f>
        <v>18.266666666666666</v>
      </c>
      <c r="J200" s="66">
        <v>57</v>
      </c>
      <c r="K200" s="66">
        <f>J200*C200/B200</f>
        <v>76</v>
      </c>
      <c r="L200" s="229"/>
      <c r="M200" s="231"/>
    </row>
    <row r="201" spans="1:15" ht="18.75">
      <c r="A201" s="92" t="s">
        <v>15</v>
      </c>
      <c r="B201" s="91">
        <v>20</v>
      </c>
      <c r="C201" s="91">
        <v>30</v>
      </c>
      <c r="D201" s="75">
        <v>1.22</v>
      </c>
      <c r="E201" s="75">
        <f>D201*C201/B201</f>
        <v>1.83</v>
      </c>
      <c r="F201" s="75">
        <v>0.24</v>
      </c>
      <c r="G201" s="75">
        <f>F201*C201/B201</f>
        <v>0.36</v>
      </c>
      <c r="H201" s="75">
        <v>8.18</v>
      </c>
      <c r="I201" s="75">
        <f>H201*C201/B201</f>
        <v>12.27</v>
      </c>
      <c r="J201" s="75">
        <v>41.2</v>
      </c>
      <c r="K201" s="75">
        <f>J201*C201/B201</f>
        <v>61.8</v>
      </c>
      <c r="L201" s="125"/>
      <c r="M201" s="126"/>
    </row>
    <row r="202" spans="1:15" ht="18.75">
      <c r="A202" s="104" t="s">
        <v>179</v>
      </c>
      <c r="B202" s="66"/>
      <c r="C202" s="66"/>
      <c r="D202" s="124">
        <f>SUM(D199:D201)</f>
        <v>4.51</v>
      </c>
      <c r="E202" s="124">
        <f t="shared" ref="E202:K202" si="57">SUM(E199:E201)</f>
        <v>6.6400000000000006</v>
      </c>
      <c r="F202" s="124">
        <f t="shared" si="57"/>
        <v>3.1500000000000004</v>
      </c>
      <c r="G202" s="124">
        <f t="shared" si="57"/>
        <v>4.7300000000000004</v>
      </c>
      <c r="H202" s="124">
        <f t="shared" si="57"/>
        <v>37.83</v>
      </c>
      <c r="I202" s="124">
        <f t="shared" si="57"/>
        <v>54.466666666666669</v>
      </c>
      <c r="J202" s="124">
        <f t="shared" si="57"/>
        <v>197.24</v>
      </c>
      <c r="K202" s="124">
        <f t="shared" si="57"/>
        <v>286.36</v>
      </c>
      <c r="L202" s="65"/>
      <c r="M202" s="65"/>
    </row>
    <row r="203" spans="1:15" ht="18.75">
      <c r="A203" s="232" t="s">
        <v>180</v>
      </c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</row>
    <row r="204" spans="1:15" ht="18.75">
      <c r="A204" s="97" t="s">
        <v>85</v>
      </c>
      <c r="B204" s="64">
        <v>150</v>
      </c>
      <c r="C204" s="64">
        <v>200</v>
      </c>
      <c r="D204" s="66">
        <v>4.2</v>
      </c>
      <c r="E204" s="75">
        <f>D204*C204/B204</f>
        <v>5.6</v>
      </c>
      <c r="F204" s="66">
        <v>4.8</v>
      </c>
      <c r="G204" s="75">
        <f>F204*C204/B204</f>
        <v>6.4</v>
      </c>
      <c r="H204" s="66">
        <v>6.15</v>
      </c>
      <c r="I204" s="75">
        <f>H204*C204/B204</f>
        <v>8.1999999999999993</v>
      </c>
      <c r="J204" s="66">
        <v>84</v>
      </c>
      <c r="K204" s="75">
        <f>J204*C204/B204</f>
        <v>112</v>
      </c>
      <c r="L204" s="220">
        <f>K206*100/1900</f>
        <v>10.48421052631579</v>
      </c>
      <c r="M204" s="234">
        <v>0.1</v>
      </c>
    </row>
    <row r="205" spans="1:15" ht="18.75">
      <c r="A205" s="101" t="s">
        <v>181</v>
      </c>
      <c r="B205" s="102">
        <v>20</v>
      </c>
      <c r="C205" s="102">
        <v>20</v>
      </c>
      <c r="D205" s="75">
        <v>1.5</v>
      </c>
      <c r="E205" s="75">
        <f>D205*C205/B205</f>
        <v>1.5</v>
      </c>
      <c r="F205" s="75">
        <v>2.36</v>
      </c>
      <c r="G205" s="75">
        <f>F205*C205/B205</f>
        <v>2.36</v>
      </c>
      <c r="H205" s="75">
        <v>14.9</v>
      </c>
      <c r="I205" s="75">
        <f>H205*C205/B205</f>
        <v>14.9</v>
      </c>
      <c r="J205" s="75">
        <v>87.2</v>
      </c>
      <c r="K205" s="75">
        <f>J205*C205/B205</f>
        <v>87.2</v>
      </c>
      <c r="L205" s="222"/>
      <c r="M205" s="235"/>
      <c r="N205" s="103"/>
      <c r="O205" s="80"/>
    </row>
    <row r="206" spans="1:15" ht="18.75">
      <c r="A206" s="104" t="s">
        <v>182</v>
      </c>
      <c r="B206" s="102"/>
      <c r="C206" s="102"/>
      <c r="D206" s="102">
        <f>SUM(D204:D205)</f>
        <v>5.7</v>
      </c>
      <c r="E206" s="102">
        <f t="shared" ref="E206:K206" si="58">SUM(E204:E205)</f>
        <v>7.1</v>
      </c>
      <c r="F206" s="102">
        <f t="shared" si="58"/>
        <v>7.16</v>
      </c>
      <c r="G206" s="102">
        <f t="shared" si="58"/>
        <v>8.76</v>
      </c>
      <c r="H206" s="102">
        <f t="shared" si="58"/>
        <v>21.05</v>
      </c>
      <c r="I206" s="102">
        <f t="shared" si="58"/>
        <v>23.1</v>
      </c>
      <c r="J206" s="102">
        <f t="shared" si="58"/>
        <v>171.2</v>
      </c>
      <c r="K206" s="102">
        <f t="shared" si="58"/>
        <v>199.2</v>
      </c>
      <c r="L206" s="105"/>
      <c r="M206" s="102"/>
      <c r="N206" s="103"/>
      <c r="O206" s="80"/>
    </row>
    <row r="207" spans="1:15" ht="18.75">
      <c r="A207" s="87" t="s">
        <v>19</v>
      </c>
      <c r="B207" s="66"/>
      <c r="C207" s="66"/>
      <c r="D207" s="89">
        <f>D183+D193+D197+D202+D206+D185</f>
        <v>50.7</v>
      </c>
      <c r="E207" s="89">
        <f t="shared" ref="E207:K207" si="59">E183+E193+E197+E202+E206+E185</f>
        <v>67.553076923076915</v>
      </c>
      <c r="F207" s="89">
        <f t="shared" si="59"/>
        <v>51.559999999999995</v>
      </c>
      <c r="G207" s="89">
        <f t="shared" si="59"/>
        <v>66.067628205128202</v>
      </c>
      <c r="H207" s="89">
        <f t="shared" si="59"/>
        <v>219.05799999999999</v>
      </c>
      <c r="I207" s="89">
        <f t="shared" si="59"/>
        <v>293.67205128205126</v>
      </c>
      <c r="J207" s="89">
        <f t="shared" si="59"/>
        <v>1546.7100000000003</v>
      </c>
      <c r="K207" s="89">
        <f t="shared" si="59"/>
        <v>2045.1265384615388</v>
      </c>
      <c r="L207" s="106"/>
      <c r="M207" s="83"/>
      <c r="N207" s="103"/>
      <c r="O207" s="80"/>
    </row>
    <row r="208" spans="1:15" ht="38.25" thickBot="1">
      <c r="A208" s="107" t="s">
        <v>20</v>
      </c>
      <c r="B208" s="108"/>
      <c r="C208" s="108"/>
      <c r="D208" s="118">
        <v>1</v>
      </c>
      <c r="E208" s="118">
        <v>1</v>
      </c>
      <c r="F208" s="118">
        <f>F207/D207</f>
        <v>1.0169625246548322</v>
      </c>
      <c r="G208" s="118">
        <f>G207/E207</f>
        <v>0.97801064310304908</v>
      </c>
      <c r="H208" s="118">
        <f>H207/D207</f>
        <v>4.3206706114398417</v>
      </c>
      <c r="I208" s="118">
        <f>I207/E207</f>
        <v>4.347278683048847</v>
      </c>
      <c r="J208" s="109"/>
      <c r="K208" s="109"/>
      <c r="L208" s="110"/>
      <c r="M208" s="111"/>
      <c r="N208" s="103"/>
      <c r="O208" s="80"/>
    </row>
    <row r="209" spans="1:15" ht="18.75">
      <c r="A209" s="112"/>
      <c r="B209" s="113"/>
      <c r="C209" s="113"/>
      <c r="D209" s="114"/>
      <c r="E209" s="114"/>
      <c r="F209" s="114"/>
      <c r="G209" s="114"/>
      <c r="H209" s="115"/>
      <c r="I209" s="115"/>
      <c r="J209" s="116"/>
      <c r="K209" s="116"/>
      <c r="L209" s="113"/>
      <c r="M209" s="113"/>
      <c r="N209" s="103"/>
      <c r="O209" s="80"/>
    </row>
    <row r="210" spans="1:15" ht="27" thickBot="1">
      <c r="A210" s="202" t="s">
        <v>183</v>
      </c>
      <c r="B210" s="203"/>
      <c r="C210" s="203"/>
      <c r="D210" s="203"/>
      <c r="E210" s="203"/>
      <c r="F210" s="203"/>
      <c r="G210" s="203"/>
      <c r="H210" s="203"/>
      <c r="I210" s="203"/>
      <c r="J210" s="203"/>
      <c r="K210" s="203"/>
      <c r="L210" s="79"/>
      <c r="M210" s="80"/>
      <c r="N210" s="103"/>
      <c r="O210" s="80"/>
    </row>
    <row r="211" spans="1:15" ht="56.25">
      <c r="A211" s="204" t="s">
        <v>10</v>
      </c>
      <c r="B211" s="209" t="s">
        <v>3</v>
      </c>
      <c r="C211" s="209"/>
      <c r="D211" s="209" t="s">
        <v>4</v>
      </c>
      <c r="E211" s="209"/>
      <c r="F211" s="209" t="s">
        <v>5</v>
      </c>
      <c r="G211" s="209"/>
      <c r="H211" s="210" t="s">
        <v>6</v>
      </c>
      <c r="I211" s="210"/>
      <c r="J211" s="210" t="s">
        <v>7</v>
      </c>
      <c r="K211" s="210"/>
      <c r="L211" s="81"/>
      <c r="M211" s="82" t="s">
        <v>21</v>
      </c>
      <c r="N211" s="103"/>
      <c r="O211" s="80"/>
    </row>
    <row r="212" spans="1:15" ht="18.75">
      <c r="A212" s="205"/>
      <c r="B212" s="66" t="s">
        <v>8</v>
      </c>
      <c r="C212" s="66" t="s">
        <v>0</v>
      </c>
      <c r="D212" s="66" t="s">
        <v>8</v>
      </c>
      <c r="E212" s="66" t="s">
        <v>0</v>
      </c>
      <c r="F212" s="66" t="s">
        <v>8</v>
      </c>
      <c r="G212" s="66" t="s">
        <v>0</v>
      </c>
      <c r="H212" s="66" t="s">
        <v>8</v>
      </c>
      <c r="I212" s="66" t="s">
        <v>0</v>
      </c>
      <c r="J212" s="66" t="s">
        <v>8</v>
      </c>
      <c r="K212" s="66" t="s">
        <v>0</v>
      </c>
      <c r="L212" s="66" t="s">
        <v>0</v>
      </c>
      <c r="M212" s="83"/>
      <c r="N212" s="103"/>
      <c r="O212" s="80"/>
    </row>
    <row r="213" spans="1:15" ht="18.75">
      <c r="A213" s="211" t="s">
        <v>9</v>
      </c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84"/>
      <c r="M213" s="85"/>
      <c r="N213" s="103"/>
      <c r="O213" s="80"/>
    </row>
    <row r="214" spans="1:15" ht="18.75">
      <c r="A214" s="86" t="s">
        <v>206</v>
      </c>
      <c r="B214" s="64">
        <v>70</v>
      </c>
      <c r="C214" s="64">
        <v>95</v>
      </c>
      <c r="D214" s="66">
        <v>4.6500000000000004</v>
      </c>
      <c r="E214" s="75">
        <v>6.3</v>
      </c>
      <c r="F214" s="66">
        <v>6.43</v>
      </c>
      <c r="G214" s="75">
        <v>8.7100000000000009</v>
      </c>
      <c r="H214" s="66">
        <v>5.42</v>
      </c>
      <c r="I214" s="75">
        <v>7.35</v>
      </c>
      <c r="J214" s="66">
        <v>100.49</v>
      </c>
      <c r="K214" s="75">
        <v>136.16</v>
      </c>
      <c r="L214" s="213">
        <f>K217*100/1900</f>
        <v>20.382280701754382</v>
      </c>
      <c r="M214" s="216" t="s">
        <v>22</v>
      </c>
      <c r="N214" s="103"/>
      <c r="O214" s="80"/>
    </row>
    <row r="215" spans="1:15" ht="18.75">
      <c r="A215" s="86" t="s">
        <v>197</v>
      </c>
      <c r="B215" s="64">
        <v>150</v>
      </c>
      <c r="C215" s="64">
        <v>200</v>
      </c>
      <c r="D215" s="75">
        <v>2.11</v>
      </c>
      <c r="E215" s="75">
        <f>D215*C215/B215</f>
        <v>2.8133333333333335</v>
      </c>
      <c r="F215" s="75">
        <v>1.88</v>
      </c>
      <c r="G215" s="75">
        <f>F215*C215/B215</f>
        <v>2.5066666666666668</v>
      </c>
      <c r="H215" s="75">
        <v>14.78</v>
      </c>
      <c r="I215" s="75">
        <f>H215*C215/B215</f>
        <v>19.706666666666667</v>
      </c>
      <c r="J215" s="75">
        <v>81.64</v>
      </c>
      <c r="K215" s="75">
        <f>J215*C215/B215</f>
        <v>108.85333333333334</v>
      </c>
      <c r="L215" s="214"/>
      <c r="M215" s="217"/>
      <c r="N215" s="103"/>
      <c r="O215" s="80"/>
    </row>
    <row r="216" spans="1:15" ht="18.75">
      <c r="A216" s="67" t="s">
        <v>133</v>
      </c>
      <c r="B216" s="64">
        <v>40</v>
      </c>
      <c r="C216" s="64">
        <v>50</v>
      </c>
      <c r="D216" s="75">
        <v>1.98</v>
      </c>
      <c r="E216" s="75">
        <f>D216*C216/B216</f>
        <v>2.4750000000000001</v>
      </c>
      <c r="F216" s="75">
        <v>3.14</v>
      </c>
      <c r="G216" s="75">
        <f>F216*C216/B216</f>
        <v>3.9249999999999998</v>
      </c>
      <c r="H216" s="75">
        <v>19.43</v>
      </c>
      <c r="I216" s="75">
        <f>H216*C216/B216</f>
        <v>24.287500000000001</v>
      </c>
      <c r="J216" s="75">
        <v>113.8</v>
      </c>
      <c r="K216" s="75">
        <f>J216*C216/B216</f>
        <v>142.25</v>
      </c>
      <c r="L216" s="214"/>
      <c r="M216" s="217"/>
      <c r="N216" s="103"/>
      <c r="O216" s="80"/>
    </row>
    <row r="217" spans="1:15" ht="18.75">
      <c r="A217" s="87" t="s">
        <v>16</v>
      </c>
      <c r="B217" s="88"/>
      <c r="C217" s="88"/>
      <c r="D217" s="89">
        <f t="shared" ref="D217:K217" si="60">SUM(D214:D216)</f>
        <v>8.74</v>
      </c>
      <c r="E217" s="89">
        <f t="shared" si="60"/>
        <v>11.588333333333333</v>
      </c>
      <c r="F217" s="89">
        <f t="shared" si="60"/>
        <v>11.45</v>
      </c>
      <c r="G217" s="89">
        <f t="shared" si="60"/>
        <v>15.141666666666669</v>
      </c>
      <c r="H217" s="89">
        <f t="shared" si="60"/>
        <v>39.629999999999995</v>
      </c>
      <c r="I217" s="89">
        <f t="shared" si="60"/>
        <v>51.344166666666666</v>
      </c>
      <c r="J217" s="89">
        <f t="shared" si="60"/>
        <v>295.93</v>
      </c>
      <c r="K217" s="89">
        <f t="shared" si="60"/>
        <v>387.26333333333332</v>
      </c>
      <c r="L217" s="215"/>
      <c r="M217" s="218"/>
      <c r="N217" s="103"/>
      <c r="O217" s="80"/>
    </row>
    <row r="218" spans="1:15" ht="18.75">
      <c r="A218" s="171" t="s">
        <v>247</v>
      </c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49"/>
      <c r="M218" s="150"/>
      <c r="N218" s="103"/>
      <c r="O218" s="80"/>
    </row>
    <row r="219" spans="1:15" ht="18.75">
      <c r="A219" s="33" t="s">
        <v>55</v>
      </c>
      <c r="B219" s="25" t="s">
        <v>91</v>
      </c>
      <c r="C219" s="25" t="s">
        <v>87</v>
      </c>
      <c r="D219" s="26">
        <v>0.4</v>
      </c>
      <c r="E219" s="26">
        <v>0.6</v>
      </c>
      <c r="F219" s="26">
        <v>0.4</v>
      </c>
      <c r="G219" s="26">
        <v>0.6</v>
      </c>
      <c r="H219" s="26">
        <v>9.8000000000000007</v>
      </c>
      <c r="I219" s="26">
        <v>14.7</v>
      </c>
      <c r="J219" s="26">
        <v>45</v>
      </c>
      <c r="K219" s="26">
        <v>67.5</v>
      </c>
      <c r="L219" s="149"/>
      <c r="M219" s="150"/>
      <c r="N219" s="103"/>
      <c r="O219" s="80"/>
    </row>
    <row r="220" spans="1:15" ht="18.75">
      <c r="A220" s="211" t="s">
        <v>12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84"/>
      <c r="M220" s="85"/>
      <c r="N220" s="103"/>
      <c r="O220" s="80"/>
    </row>
    <row r="221" spans="1:15" ht="18.75">
      <c r="A221" s="90" t="s">
        <v>184</v>
      </c>
      <c r="B221" s="91">
        <v>40</v>
      </c>
      <c r="C221" s="91">
        <v>50</v>
      </c>
      <c r="D221" s="75">
        <v>6.77</v>
      </c>
      <c r="E221" s="75">
        <v>8.4600000000000009</v>
      </c>
      <c r="F221" s="75">
        <v>4.62</v>
      </c>
      <c r="G221" s="75">
        <v>5.78</v>
      </c>
      <c r="H221" s="75">
        <v>0.31</v>
      </c>
      <c r="I221" s="75">
        <v>0.38</v>
      </c>
      <c r="J221" s="75">
        <v>71.14</v>
      </c>
      <c r="K221" s="75">
        <v>88.93</v>
      </c>
      <c r="L221" s="213">
        <f>K227*100/1900</f>
        <v>32.708421052631579</v>
      </c>
      <c r="M221" s="216" t="s">
        <v>23</v>
      </c>
      <c r="N221" s="103"/>
      <c r="O221" s="80"/>
    </row>
    <row r="222" spans="1:15" ht="18.75">
      <c r="A222" s="92" t="s">
        <v>185</v>
      </c>
      <c r="B222" s="93">
        <v>150</v>
      </c>
      <c r="C222" s="93">
        <v>200</v>
      </c>
      <c r="D222" s="117">
        <v>2.33</v>
      </c>
      <c r="E222" s="117">
        <v>3.11</v>
      </c>
      <c r="F222" s="117">
        <v>0.89</v>
      </c>
      <c r="G222" s="117">
        <v>1.19</v>
      </c>
      <c r="H222" s="117">
        <v>1.28</v>
      </c>
      <c r="I222" s="117">
        <v>1.7</v>
      </c>
      <c r="J222" s="117">
        <v>22.8</v>
      </c>
      <c r="K222" s="117">
        <v>30.14</v>
      </c>
      <c r="L222" s="214"/>
      <c r="M222" s="217"/>
      <c r="N222" s="103"/>
      <c r="O222" s="80"/>
    </row>
    <row r="223" spans="1:15" ht="18.75">
      <c r="A223" s="92" t="s">
        <v>196</v>
      </c>
      <c r="B223" s="93">
        <v>150</v>
      </c>
      <c r="C223" s="93">
        <v>200</v>
      </c>
      <c r="D223" s="75">
        <v>13.13</v>
      </c>
      <c r="E223" s="117">
        <v>17.510000000000002</v>
      </c>
      <c r="F223" s="75">
        <v>6.36</v>
      </c>
      <c r="G223" s="117">
        <v>8.48</v>
      </c>
      <c r="H223" s="75">
        <v>26</v>
      </c>
      <c r="I223" s="117">
        <v>34.67</v>
      </c>
      <c r="J223" s="75">
        <v>239.17</v>
      </c>
      <c r="K223" s="117">
        <v>292.89</v>
      </c>
      <c r="L223" s="214"/>
      <c r="M223" s="217"/>
      <c r="N223" s="103"/>
      <c r="O223" s="80"/>
    </row>
    <row r="224" spans="1:15" ht="18.75">
      <c r="A224" s="86" t="s">
        <v>14</v>
      </c>
      <c r="B224" s="64">
        <v>150</v>
      </c>
      <c r="C224" s="64">
        <v>200</v>
      </c>
      <c r="D224" s="66">
        <v>0.75</v>
      </c>
      <c r="E224" s="66">
        <f>D224*C224/B224</f>
        <v>1</v>
      </c>
      <c r="F224" s="66"/>
      <c r="G224" s="66"/>
      <c r="H224" s="66">
        <v>13.7</v>
      </c>
      <c r="I224" s="75">
        <f>H224*C224/B224</f>
        <v>18.266666666666666</v>
      </c>
      <c r="J224" s="66">
        <v>57</v>
      </c>
      <c r="K224" s="66">
        <f>J224*C224/B224</f>
        <v>76</v>
      </c>
      <c r="L224" s="214"/>
      <c r="M224" s="217"/>
      <c r="N224" s="103"/>
      <c r="O224" s="80"/>
    </row>
    <row r="225" spans="1:15" ht="18.75">
      <c r="A225" s="92" t="s">
        <v>15</v>
      </c>
      <c r="B225" s="91">
        <v>20</v>
      </c>
      <c r="C225" s="91">
        <v>30</v>
      </c>
      <c r="D225" s="75">
        <v>1.22</v>
      </c>
      <c r="E225" s="75">
        <f>D225*C225/B225</f>
        <v>1.83</v>
      </c>
      <c r="F225" s="75">
        <v>0.24</v>
      </c>
      <c r="G225" s="75">
        <f>F225*C225/B225</f>
        <v>0.36</v>
      </c>
      <c r="H225" s="75">
        <v>8.18</v>
      </c>
      <c r="I225" s="75">
        <f>H225*C225/B225</f>
        <v>12.27</v>
      </c>
      <c r="J225" s="75">
        <v>41.2</v>
      </c>
      <c r="K225" s="75">
        <f>J225*C225/B225</f>
        <v>61.8</v>
      </c>
      <c r="L225" s="214"/>
      <c r="M225" s="217"/>
      <c r="N225" s="103"/>
      <c r="O225" s="80"/>
    </row>
    <row r="226" spans="1:15" ht="18.75">
      <c r="A226" s="33" t="s">
        <v>47</v>
      </c>
      <c r="B226" s="21">
        <v>20</v>
      </c>
      <c r="C226" s="21">
        <v>30</v>
      </c>
      <c r="D226" s="41">
        <v>1.58</v>
      </c>
      <c r="E226" s="41">
        <f>D226*C226/B226</f>
        <v>2.37</v>
      </c>
      <c r="F226" s="41">
        <v>0.2</v>
      </c>
      <c r="G226" s="41">
        <f>F226*C226/B226</f>
        <v>0.3</v>
      </c>
      <c r="H226" s="41">
        <v>9.6199999999999992</v>
      </c>
      <c r="I226" s="41">
        <f>H226*C226/B226</f>
        <v>14.429999999999998</v>
      </c>
      <c r="J226" s="41">
        <v>47.8</v>
      </c>
      <c r="K226" s="41">
        <f>J226*C226/B226</f>
        <v>71.7</v>
      </c>
      <c r="L226" s="214"/>
      <c r="M226" s="217"/>
      <c r="N226" s="103"/>
      <c r="O226" s="80"/>
    </row>
    <row r="227" spans="1:15" ht="18.75">
      <c r="A227" s="94" t="s">
        <v>17</v>
      </c>
      <c r="B227" s="89"/>
      <c r="C227" s="89"/>
      <c r="D227" s="89">
        <f>SUM(D221:D226)</f>
        <v>25.78</v>
      </c>
      <c r="E227" s="89">
        <f t="shared" ref="E227:K227" si="61">SUM(E221:E226)</f>
        <v>34.28</v>
      </c>
      <c r="F227" s="89">
        <f t="shared" si="61"/>
        <v>12.31</v>
      </c>
      <c r="G227" s="89">
        <f t="shared" si="61"/>
        <v>16.11</v>
      </c>
      <c r="H227" s="89">
        <f t="shared" si="61"/>
        <v>59.089999999999996</v>
      </c>
      <c r="I227" s="89">
        <f t="shared" si="61"/>
        <v>81.716666666666654</v>
      </c>
      <c r="J227" s="89">
        <f t="shared" si="61"/>
        <v>479.11</v>
      </c>
      <c r="K227" s="89">
        <f t="shared" si="61"/>
        <v>621.46</v>
      </c>
      <c r="L227" s="215"/>
      <c r="M227" s="218"/>
      <c r="N227" s="103"/>
      <c r="O227" s="80"/>
    </row>
    <row r="228" spans="1:15" ht="18.75">
      <c r="A228" s="211" t="s">
        <v>13</v>
      </c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95"/>
      <c r="M228" s="96"/>
      <c r="N228" s="103"/>
      <c r="O228" s="80"/>
    </row>
    <row r="229" spans="1:15" ht="18.75" customHeight="1">
      <c r="A229" s="67" t="s">
        <v>186</v>
      </c>
      <c r="B229" s="64" t="s">
        <v>187</v>
      </c>
      <c r="C229" s="64" t="s">
        <v>188</v>
      </c>
      <c r="D229" s="65">
        <v>7.01</v>
      </c>
      <c r="E229" s="65">
        <v>8.77</v>
      </c>
      <c r="F229" s="65">
        <v>6.05</v>
      </c>
      <c r="G229" s="65">
        <v>7.56</v>
      </c>
      <c r="H229" s="65">
        <v>33.64</v>
      </c>
      <c r="I229" s="65">
        <v>42.05</v>
      </c>
      <c r="J229" s="65">
        <v>298.60000000000002</v>
      </c>
      <c r="K229" s="65">
        <v>337.2</v>
      </c>
      <c r="L229" s="220">
        <f>K231*100/1900</f>
        <v>20.36315789473684</v>
      </c>
      <c r="M229" s="223">
        <v>0.25</v>
      </c>
      <c r="N229" s="103"/>
      <c r="O229" s="80"/>
    </row>
    <row r="230" spans="1:15" ht="18.75">
      <c r="A230" s="86" t="s">
        <v>189</v>
      </c>
      <c r="B230" s="64" t="s">
        <v>134</v>
      </c>
      <c r="C230" s="64" t="s">
        <v>190</v>
      </c>
      <c r="D230" s="65">
        <v>0.08</v>
      </c>
      <c r="E230" s="65">
        <v>0.11</v>
      </c>
      <c r="F230" s="65">
        <v>0.01</v>
      </c>
      <c r="G230" s="65">
        <v>0.01</v>
      </c>
      <c r="H230" s="65">
        <v>9.59</v>
      </c>
      <c r="I230" s="65">
        <v>12.79</v>
      </c>
      <c r="J230" s="65">
        <v>37.299999999999997</v>
      </c>
      <c r="K230" s="65">
        <v>49.7</v>
      </c>
      <c r="L230" s="221"/>
      <c r="M230" s="224"/>
      <c r="N230" s="103"/>
      <c r="O230" s="80"/>
    </row>
    <row r="231" spans="1:15" ht="18.75">
      <c r="A231" s="87" t="s">
        <v>18</v>
      </c>
      <c r="B231" s="66"/>
      <c r="C231" s="66"/>
      <c r="D231" s="98">
        <f t="shared" ref="D231:K231" si="62">SUM(D229:D230)</f>
        <v>7.09</v>
      </c>
      <c r="E231" s="98">
        <f t="shared" si="62"/>
        <v>8.879999999999999</v>
      </c>
      <c r="F231" s="98">
        <f t="shared" si="62"/>
        <v>6.06</v>
      </c>
      <c r="G231" s="98">
        <f t="shared" si="62"/>
        <v>7.5699999999999994</v>
      </c>
      <c r="H231" s="98">
        <f t="shared" si="62"/>
        <v>43.230000000000004</v>
      </c>
      <c r="I231" s="98">
        <f t="shared" si="62"/>
        <v>54.839999999999996</v>
      </c>
      <c r="J231" s="98">
        <f t="shared" si="62"/>
        <v>335.90000000000003</v>
      </c>
      <c r="K231" s="98">
        <f t="shared" si="62"/>
        <v>386.9</v>
      </c>
      <c r="L231" s="222"/>
      <c r="M231" s="225"/>
      <c r="N231" s="103"/>
      <c r="O231" s="80"/>
    </row>
    <row r="232" spans="1:15" ht="19.5" thickBot="1">
      <c r="A232" s="236" t="s">
        <v>178</v>
      </c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8"/>
      <c r="N232" s="103"/>
      <c r="O232" s="80"/>
    </row>
    <row r="233" spans="1:15" ht="19.5" customHeight="1">
      <c r="A233" s="120" t="s">
        <v>244</v>
      </c>
      <c r="B233" s="121" t="s">
        <v>79</v>
      </c>
      <c r="C233" s="121" t="s">
        <v>79</v>
      </c>
      <c r="D233" s="122">
        <v>3.06</v>
      </c>
      <c r="E233" s="122">
        <v>3.06</v>
      </c>
      <c r="F233" s="122">
        <v>13.46</v>
      </c>
      <c r="G233" s="122">
        <v>13.46</v>
      </c>
      <c r="H233" s="122">
        <v>23.65</v>
      </c>
      <c r="I233" s="122">
        <v>23.65</v>
      </c>
      <c r="J233" s="122">
        <v>231.9</v>
      </c>
      <c r="K233" s="122">
        <v>198</v>
      </c>
      <c r="L233" s="244">
        <f>K235*100/1900</f>
        <v>16.315789473684209</v>
      </c>
      <c r="M233" s="246">
        <v>0.15</v>
      </c>
      <c r="N233" s="103"/>
      <c r="O233" s="80"/>
    </row>
    <row r="234" spans="1:15" ht="18.75">
      <c r="A234" s="97" t="s">
        <v>85</v>
      </c>
      <c r="B234" s="66">
        <v>150</v>
      </c>
      <c r="C234" s="66">
        <v>200</v>
      </c>
      <c r="D234" s="66">
        <v>4.2</v>
      </c>
      <c r="E234" s="75">
        <f>D234*C234/B234</f>
        <v>5.6</v>
      </c>
      <c r="F234" s="66">
        <v>4.8</v>
      </c>
      <c r="G234" s="75">
        <f>F234*C234/B234</f>
        <v>6.4</v>
      </c>
      <c r="H234" s="66">
        <v>6.15</v>
      </c>
      <c r="I234" s="75">
        <f>H234*C234/B234</f>
        <v>8.1999999999999993</v>
      </c>
      <c r="J234" s="75">
        <v>84</v>
      </c>
      <c r="K234" s="75">
        <f>J234*C234/B234</f>
        <v>112</v>
      </c>
      <c r="L234" s="245"/>
      <c r="M234" s="247"/>
      <c r="N234" s="103"/>
      <c r="O234" s="80"/>
    </row>
    <row r="235" spans="1:15" ht="18.75">
      <c r="A235" s="104" t="s">
        <v>179</v>
      </c>
      <c r="B235" s="66"/>
      <c r="C235" s="66"/>
      <c r="D235" s="124">
        <f>SUM(D233:D234)</f>
        <v>7.26</v>
      </c>
      <c r="E235" s="124">
        <f t="shared" ref="E235:K235" si="63">SUM(E233:E234)</f>
        <v>8.66</v>
      </c>
      <c r="F235" s="124">
        <f t="shared" si="63"/>
        <v>18.260000000000002</v>
      </c>
      <c r="G235" s="124">
        <f t="shared" si="63"/>
        <v>19.86</v>
      </c>
      <c r="H235" s="124">
        <f t="shared" si="63"/>
        <v>29.799999999999997</v>
      </c>
      <c r="I235" s="124">
        <f t="shared" si="63"/>
        <v>31.849999999999998</v>
      </c>
      <c r="J235" s="124">
        <f t="shared" si="63"/>
        <v>315.89999999999998</v>
      </c>
      <c r="K235" s="124">
        <f t="shared" si="63"/>
        <v>310</v>
      </c>
      <c r="L235" s="119"/>
      <c r="M235" s="123"/>
      <c r="N235" s="103"/>
      <c r="O235" s="80"/>
    </row>
    <row r="236" spans="1:15" ht="18.75">
      <c r="A236" s="239" t="s">
        <v>180</v>
      </c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1"/>
      <c r="N236" s="103"/>
      <c r="O236" s="80"/>
    </row>
    <row r="237" spans="1:15" ht="18.75">
      <c r="A237" s="66" t="s">
        <v>192</v>
      </c>
      <c r="B237" s="66">
        <v>150</v>
      </c>
      <c r="C237" s="66">
        <v>200</v>
      </c>
      <c r="D237" s="66">
        <v>4.2</v>
      </c>
      <c r="E237" s="75">
        <f>D237*C237/B237</f>
        <v>5.6</v>
      </c>
      <c r="F237" s="66">
        <v>4.8</v>
      </c>
      <c r="G237" s="75">
        <f>F237*C237/B237</f>
        <v>6.4</v>
      </c>
      <c r="H237" s="66">
        <v>6.15</v>
      </c>
      <c r="I237" s="75">
        <f>H237*C237/B237</f>
        <v>8.1999999999999993</v>
      </c>
      <c r="J237" s="66">
        <v>84</v>
      </c>
      <c r="K237" s="75">
        <f>J237*C237/B237</f>
        <v>112</v>
      </c>
      <c r="L237" s="220">
        <f>K239*100/1900</f>
        <v>10.48421052631579</v>
      </c>
      <c r="M237" s="242">
        <v>0.1</v>
      </c>
      <c r="N237" s="103"/>
      <c r="O237" s="80"/>
    </row>
    <row r="238" spans="1:15" ht="18.75">
      <c r="A238" s="101" t="s">
        <v>193</v>
      </c>
      <c r="B238" s="102">
        <v>20</v>
      </c>
      <c r="C238" s="102">
        <v>20</v>
      </c>
      <c r="D238" s="75">
        <v>1.5</v>
      </c>
      <c r="E238" s="75">
        <f>D238*C238/B238</f>
        <v>1.5</v>
      </c>
      <c r="F238" s="75">
        <v>2.36</v>
      </c>
      <c r="G238" s="75">
        <f>F238*C238/B238</f>
        <v>2.36</v>
      </c>
      <c r="H238" s="75">
        <v>14.9</v>
      </c>
      <c r="I238" s="75">
        <f>H238*C238/B238</f>
        <v>14.9</v>
      </c>
      <c r="J238" s="75">
        <v>87.2</v>
      </c>
      <c r="K238" s="75">
        <f>J238*C238/B238</f>
        <v>87.2</v>
      </c>
      <c r="L238" s="221"/>
      <c r="M238" s="243"/>
      <c r="N238" s="103"/>
      <c r="O238" s="80"/>
    </row>
    <row r="239" spans="1:15" ht="18.75">
      <c r="A239" s="104" t="s">
        <v>194</v>
      </c>
      <c r="B239" s="102"/>
      <c r="C239" s="102"/>
      <c r="D239" s="102">
        <f>SUM(D237:D238)</f>
        <v>5.7</v>
      </c>
      <c r="E239" s="102">
        <f t="shared" ref="E239:K239" si="64">SUM(E237:E238)</f>
        <v>7.1</v>
      </c>
      <c r="F239" s="102">
        <f t="shared" si="64"/>
        <v>7.16</v>
      </c>
      <c r="G239" s="102">
        <f t="shared" si="64"/>
        <v>8.76</v>
      </c>
      <c r="H239" s="102">
        <f t="shared" si="64"/>
        <v>21.05</v>
      </c>
      <c r="I239" s="102">
        <f t="shared" si="64"/>
        <v>23.1</v>
      </c>
      <c r="J239" s="102">
        <f t="shared" si="64"/>
        <v>171.2</v>
      </c>
      <c r="K239" s="102">
        <f t="shared" si="64"/>
        <v>199.2</v>
      </c>
      <c r="L239" s="222"/>
      <c r="M239" s="157"/>
      <c r="N239" s="103"/>
      <c r="O239" s="80"/>
    </row>
    <row r="240" spans="1:15" ht="18.75">
      <c r="A240" s="87" t="s">
        <v>19</v>
      </c>
      <c r="B240" s="66"/>
      <c r="C240" s="66"/>
      <c r="D240" s="89">
        <f>D217+D227+D231+D235+D239+D219</f>
        <v>54.97</v>
      </c>
      <c r="E240" s="89">
        <f t="shared" ref="E240:K240" si="65">E217+E227+E231+E235+E239+E219</f>
        <v>71.10833333333332</v>
      </c>
      <c r="F240" s="89">
        <f t="shared" si="65"/>
        <v>55.639999999999993</v>
      </c>
      <c r="G240" s="89">
        <f t="shared" si="65"/>
        <v>68.041666666666657</v>
      </c>
      <c r="H240" s="89">
        <f t="shared" si="65"/>
        <v>202.60000000000002</v>
      </c>
      <c r="I240" s="89">
        <f t="shared" si="65"/>
        <v>257.55083333333334</v>
      </c>
      <c r="J240" s="89">
        <f t="shared" si="65"/>
        <v>1643.0400000000002</v>
      </c>
      <c r="K240" s="89">
        <f t="shared" si="65"/>
        <v>1972.3233333333335</v>
      </c>
      <c r="L240" s="106"/>
      <c r="M240" s="83"/>
      <c r="N240" s="103"/>
      <c r="O240" s="80"/>
    </row>
    <row r="241" spans="1:15" ht="38.25" thickBot="1">
      <c r="A241" s="107" t="s">
        <v>20</v>
      </c>
      <c r="B241" s="108"/>
      <c r="C241" s="108"/>
      <c r="D241" s="118">
        <v>1</v>
      </c>
      <c r="E241" s="118">
        <v>1</v>
      </c>
      <c r="F241" s="118">
        <f>F240/D240</f>
        <v>1.0121884664362379</v>
      </c>
      <c r="G241" s="118">
        <f>G240/E240</f>
        <v>0.95687331536388143</v>
      </c>
      <c r="H241" s="118">
        <f>H240/D240</f>
        <v>3.6856467163907589</v>
      </c>
      <c r="I241" s="118">
        <f>I240/E240</f>
        <v>3.6219500761748513</v>
      </c>
      <c r="J241" s="109"/>
      <c r="K241" s="109"/>
      <c r="L241" s="110"/>
      <c r="M241" s="111"/>
      <c r="N241" s="103"/>
      <c r="O241" s="80"/>
    </row>
    <row r="242" spans="1:15" ht="18.75">
      <c r="A242" s="53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18"/>
    </row>
    <row r="243" spans="1:15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5" ht="18.75">
      <c r="A244" s="174" t="s">
        <v>32</v>
      </c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"/>
      <c r="M244" s="18"/>
      <c r="N244" s="18"/>
    </row>
    <row r="245" spans="1:15" ht="26.25" customHeight="1" thickBot="1">
      <c r="A245" s="174" t="s">
        <v>24</v>
      </c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"/>
      <c r="M245" s="18"/>
      <c r="N245" s="18"/>
    </row>
    <row r="246" spans="1:15" ht="30" customHeight="1">
      <c r="A246" s="180" t="s">
        <v>10</v>
      </c>
      <c r="B246" s="182" t="s">
        <v>3</v>
      </c>
      <c r="C246" s="182"/>
      <c r="D246" s="182" t="s">
        <v>4</v>
      </c>
      <c r="E246" s="182"/>
      <c r="F246" s="182" t="s">
        <v>5</v>
      </c>
      <c r="G246" s="182"/>
      <c r="H246" s="164" t="s">
        <v>6</v>
      </c>
      <c r="I246" s="164"/>
      <c r="J246" s="164" t="s">
        <v>7</v>
      </c>
      <c r="K246" s="164"/>
      <c r="L246" s="19" t="s">
        <v>88</v>
      </c>
      <c r="M246" s="20" t="s">
        <v>21</v>
      </c>
      <c r="N246" s="18"/>
    </row>
    <row r="247" spans="1:15" ht="18.75">
      <c r="A247" s="181"/>
      <c r="B247" s="21" t="s">
        <v>8</v>
      </c>
      <c r="C247" s="21" t="s">
        <v>0</v>
      </c>
      <c r="D247" s="21" t="s">
        <v>8</v>
      </c>
      <c r="E247" s="21" t="s">
        <v>0</v>
      </c>
      <c r="F247" s="21" t="s">
        <v>8</v>
      </c>
      <c r="G247" s="21" t="s">
        <v>0</v>
      </c>
      <c r="H247" s="21" t="s">
        <v>8</v>
      </c>
      <c r="I247" s="21" t="s">
        <v>0</v>
      </c>
      <c r="J247" s="21" t="s">
        <v>8</v>
      </c>
      <c r="K247" s="21" t="s">
        <v>0</v>
      </c>
      <c r="L247" s="21" t="s">
        <v>0</v>
      </c>
      <c r="M247" s="22"/>
      <c r="N247" s="18"/>
    </row>
    <row r="248" spans="1:15" ht="18.75">
      <c r="A248" s="171" t="s">
        <v>9</v>
      </c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3"/>
      <c r="M248" s="23"/>
      <c r="N248" s="18"/>
    </row>
    <row r="249" spans="1:15" ht="18.75">
      <c r="A249" s="33" t="s">
        <v>96</v>
      </c>
      <c r="B249" s="25">
        <v>130</v>
      </c>
      <c r="C249" s="25">
        <v>180</v>
      </c>
      <c r="D249" s="26">
        <v>4.67</v>
      </c>
      <c r="E249" s="26">
        <f>D249*C249/B249</f>
        <v>6.4661538461538459</v>
      </c>
      <c r="F249" s="26">
        <v>4.97</v>
      </c>
      <c r="G249" s="26">
        <f>F249*C249/B249</f>
        <v>6.8815384615384607</v>
      </c>
      <c r="H249" s="26">
        <v>21.42</v>
      </c>
      <c r="I249" s="26">
        <f>H249*C249/B249</f>
        <v>29.658461538461541</v>
      </c>
      <c r="J249" s="26">
        <v>150.58000000000001</v>
      </c>
      <c r="K249" s="26">
        <f>J249*C249/B249</f>
        <v>208.49538461538464</v>
      </c>
      <c r="L249" s="158">
        <f>K252*100/1900</f>
        <v>21.292037786774628</v>
      </c>
      <c r="M249" s="161" t="s">
        <v>22</v>
      </c>
      <c r="N249" s="18"/>
    </row>
    <row r="250" spans="1:15" ht="18.75">
      <c r="A250" s="27" t="s">
        <v>31</v>
      </c>
      <c r="B250" s="25">
        <v>150</v>
      </c>
      <c r="C250" s="25">
        <v>200</v>
      </c>
      <c r="D250" s="26">
        <v>2.11</v>
      </c>
      <c r="E250" s="26">
        <f>D250*C250/B250</f>
        <v>2.8133333333333335</v>
      </c>
      <c r="F250" s="26">
        <v>1.88</v>
      </c>
      <c r="G250" s="26">
        <f>F250*C250/B250</f>
        <v>2.5066666666666668</v>
      </c>
      <c r="H250" s="26">
        <v>14.78</v>
      </c>
      <c r="I250" s="26">
        <f>H250*C250/B250</f>
        <v>19.706666666666667</v>
      </c>
      <c r="J250" s="26">
        <v>81.64</v>
      </c>
      <c r="K250" s="26">
        <f>J250*C250/B250</f>
        <v>108.85333333333334</v>
      </c>
      <c r="L250" s="159"/>
      <c r="M250" s="162"/>
      <c r="N250" s="18"/>
    </row>
    <row r="251" spans="1:15" ht="18.75">
      <c r="A251" s="27" t="s">
        <v>115</v>
      </c>
      <c r="B251" s="25">
        <v>20</v>
      </c>
      <c r="C251" s="25">
        <v>20</v>
      </c>
      <c r="D251" s="26">
        <v>1.5</v>
      </c>
      <c r="E251" s="26">
        <f>D251*C251/B251</f>
        <v>1.5</v>
      </c>
      <c r="F251" s="26">
        <v>2.36</v>
      </c>
      <c r="G251" s="26">
        <f>F251*C251/B251</f>
        <v>2.36</v>
      </c>
      <c r="H251" s="26">
        <v>14.9</v>
      </c>
      <c r="I251" s="26">
        <f>H251*C251/B251</f>
        <v>14.9</v>
      </c>
      <c r="J251" s="26">
        <v>87.2</v>
      </c>
      <c r="K251" s="26">
        <f>J251*C251/B251</f>
        <v>87.2</v>
      </c>
      <c r="L251" s="159"/>
      <c r="M251" s="162"/>
      <c r="N251" s="18"/>
    </row>
    <row r="252" spans="1:15" ht="18.75">
      <c r="A252" s="28" t="s">
        <v>16</v>
      </c>
      <c r="B252" s="29"/>
      <c r="C252" s="29"/>
      <c r="D252" s="30">
        <f t="shared" ref="D252:K252" si="66">SUM(D249:D251)</f>
        <v>8.2799999999999994</v>
      </c>
      <c r="E252" s="30">
        <f t="shared" si="66"/>
        <v>10.77948717948718</v>
      </c>
      <c r="F252" s="30">
        <f t="shared" si="66"/>
        <v>9.2099999999999991</v>
      </c>
      <c r="G252" s="30">
        <f t="shared" si="66"/>
        <v>11.748205128205127</v>
      </c>
      <c r="H252" s="30">
        <f t="shared" si="66"/>
        <v>51.1</v>
      </c>
      <c r="I252" s="30">
        <f t="shared" si="66"/>
        <v>64.265128205128207</v>
      </c>
      <c r="J252" s="30">
        <f t="shared" si="66"/>
        <v>319.42</v>
      </c>
      <c r="K252" s="30">
        <f t="shared" si="66"/>
        <v>404.54871794871798</v>
      </c>
      <c r="L252" s="160"/>
      <c r="M252" s="163"/>
      <c r="N252" s="18"/>
    </row>
    <row r="253" spans="1:15" ht="18.75">
      <c r="A253" s="171" t="s">
        <v>247</v>
      </c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31"/>
      <c r="M253" s="32"/>
      <c r="N253" s="18"/>
    </row>
    <row r="254" spans="1:15" ht="18.75">
      <c r="A254" s="34" t="s">
        <v>14</v>
      </c>
      <c r="B254" s="21">
        <v>150</v>
      </c>
      <c r="C254" s="21">
        <v>200</v>
      </c>
      <c r="D254" s="21">
        <v>0.75</v>
      </c>
      <c r="E254" s="21">
        <f>D254*C254/B254</f>
        <v>1</v>
      </c>
      <c r="F254" s="21"/>
      <c r="G254" s="21"/>
      <c r="H254" s="21">
        <v>13.7</v>
      </c>
      <c r="I254" s="26">
        <f>H254*C254/B254</f>
        <v>18.266666666666666</v>
      </c>
      <c r="J254" s="21">
        <v>57</v>
      </c>
      <c r="K254" s="21">
        <f>J254*C254/B254</f>
        <v>76</v>
      </c>
      <c r="L254" s="31"/>
      <c r="M254" s="32"/>
      <c r="N254" s="18"/>
    </row>
    <row r="255" spans="1:15" ht="18.75">
      <c r="A255" s="171" t="s">
        <v>12</v>
      </c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3"/>
      <c r="M255" s="23"/>
      <c r="N255" s="18"/>
    </row>
    <row r="256" spans="1:15" ht="75">
      <c r="A256" s="34" t="s">
        <v>252</v>
      </c>
      <c r="B256" s="21">
        <v>40</v>
      </c>
      <c r="C256" s="21">
        <v>50</v>
      </c>
      <c r="D256" s="21">
        <v>0.47</v>
      </c>
      <c r="E256" s="26">
        <f t="shared" ref="E256:E261" si="67">D256*C256/B256</f>
        <v>0.58750000000000002</v>
      </c>
      <c r="F256" s="21">
        <v>2.0499999999999998</v>
      </c>
      <c r="G256" s="26">
        <f t="shared" ref="G256:G261" si="68">F256*C256/B256</f>
        <v>2.5624999999999996</v>
      </c>
      <c r="H256" s="21">
        <v>1.4</v>
      </c>
      <c r="I256" s="26">
        <f t="shared" ref="I256:I261" si="69">H256*C256/B256</f>
        <v>1.75</v>
      </c>
      <c r="J256" s="21">
        <v>47.34</v>
      </c>
      <c r="K256" s="26">
        <f t="shared" ref="K256:K261" si="70">J256*C256/B256</f>
        <v>59.174999999999997</v>
      </c>
      <c r="L256" s="158">
        <f>K262*100/1900</f>
        <v>30.545649122807013</v>
      </c>
      <c r="M256" s="161" t="s">
        <v>23</v>
      </c>
      <c r="N256" s="18"/>
    </row>
    <row r="257" spans="1:14" ht="37.5">
      <c r="A257" s="33" t="s">
        <v>201</v>
      </c>
      <c r="B257" s="21">
        <v>150</v>
      </c>
      <c r="C257" s="21">
        <v>200</v>
      </c>
      <c r="D257" s="26">
        <v>1.36</v>
      </c>
      <c r="E257" s="26">
        <f t="shared" si="67"/>
        <v>1.8133333333333332</v>
      </c>
      <c r="F257" s="26">
        <v>2.8</v>
      </c>
      <c r="G257" s="26">
        <f t="shared" si="68"/>
        <v>3.7333333333333334</v>
      </c>
      <c r="H257" s="26">
        <v>7.86</v>
      </c>
      <c r="I257" s="26">
        <f t="shared" si="69"/>
        <v>10.48</v>
      </c>
      <c r="J257" s="26">
        <v>82.33</v>
      </c>
      <c r="K257" s="26">
        <f t="shared" si="70"/>
        <v>109.77333333333333</v>
      </c>
      <c r="L257" s="159"/>
      <c r="M257" s="162"/>
      <c r="N257" s="18"/>
    </row>
    <row r="258" spans="1:14" ht="18.75">
      <c r="A258" s="33" t="s">
        <v>198</v>
      </c>
      <c r="B258" s="25">
        <v>50</v>
      </c>
      <c r="C258" s="25">
        <v>70</v>
      </c>
      <c r="D258" s="26">
        <v>8.3699999999999992</v>
      </c>
      <c r="E258" s="26">
        <f t="shared" si="67"/>
        <v>11.718</v>
      </c>
      <c r="F258" s="26">
        <v>8.4600000000000009</v>
      </c>
      <c r="G258" s="26">
        <f t="shared" si="68"/>
        <v>11.844000000000001</v>
      </c>
      <c r="H258" s="26">
        <v>3.21</v>
      </c>
      <c r="I258" s="26">
        <f t="shared" si="69"/>
        <v>4.4939999999999998</v>
      </c>
      <c r="J258" s="26">
        <v>108.14</v>
      </c>
      <c r="K258" s="26">
        <f t="shared" si="70"/>
        <v>151.39600000000002</v>
      </c>
      <c r="L258" s="159"/>
      <c r="M258" s="162"/>
      <c r="N258" s="18"/>
    </row>
    <row r="259" spans="1:14" ht="37.5">
      <c r="A259" s="33" t="s">
        <v>199</v>
      </c>
      <c r="B259" s="21">
        <v>100</v>
      </c>
      <c r="C259" s="21">
        <v>130</v>
      </c>
      <c r="D259" s="26">
        <v>2.14</v>
      </c>
      <c r="E259" s="26">
        <f t="shared" si="67"/>
        <v>2.782</v>
      </c>
      <c r="F259" s="26">
        <v>3.02</v>
      </c>
      <c r="G259" s="26">
        <f t="shared" si="68"/>
        <v>3.9260000000000002</v>
      </c>
      <c r="H259" s="26">
        <v>9.61</v>
      </c>
      <c r="I259" s="26">
        <f t="shared" si="69"/>
        <v>12.493</v>
      </c>
      <c r="J259" s="26">
        <v>78.31</v>
      </c>
      <c r="K259" s="26">
        <f t="shared" si="70"/>
        <v>101.80300000000001</v>
      </c>
      <c r="L259" s="159"/>
      <c r="M259" s="162"/>
      <c r="N259" s="18"/>
    </row>
    <row r="260" spans="1:14" ht="18.75">
      <c r="A260" s="33" t="s">
        <v>200</v>
      </c>
      <c r="B260" s="21">
        <v>150</v>
      </c>
      <c r="C260" s="21">
        <v>200</v>
      </c>
      <c r="D260" s="26">
        <v>0.09</v>
      </c>
      <c r="E260" s="26">
        <f t="shared" si="67"/>
        <v>0.12</v>
      </c>
      <c r="F260" s="26">
        <v>0.08</v>
      </c>
      <c r="G260" s="26">
        <f t="shared" si="68"/>
        <v>0.10666666666666667</v>
      </c>
      <c r="H260" s="26">
        <v>9.76</v>
      </c>
      <c r="I260" s="26">
        <f t="shared" si="69"/>
        <v>13.013333333333334</v>
      </c>
      <c r="J260" s="26">
        <v>77.94</v>
      </c>
      <c r="K260" s="26">
        <f t="shared" si="70"/>
        <v>103.92</v>
      </c>
      <c r="L260" s="159"/>
      <c r="M260" s="162"/>
      <c r="N260" s="18"/>
    </row>
    <row r="261" spans="1:14" ht="18.75">
      <c r="A261" s="33" t="s">
        <v>15</v>
      </c>
      <c r="B261" s="21">
        <v>20</v>
      </c>
      <c r="C261" s="21">
        <v>30</v>
      </c>
      <c r="D261" s="21">
        <v>1.32</v>
      </c>
      <c r="E261" s="26">
        <f t="shared" si="67"/>
        <v>1.98</v>
      </c>
      <c r="F261" s="21">
        <v>0.24</v>
      </c>
      <c r="G261" s="26">
        <f t="shared" si="68"/>
        <v>0.36</v>
      </c>
      <c r="H261" s="21">
        <v>6.84</v>
      </c>
      <c r="I261" s="26">
        <f t="shared" si="69"/>
        <v>10.26</v>
      </c>
      <c r="J261" s="21">
        <v>36.200000000000003</v>
      </c>
      <c r="K261" s="26">
        <f t="shared" si="70"/>
        <v>54.3</v>
      </c>
      <c r="L261" s="159"/>
      <c r="M261" s="162"/>
      <c r="N261" s="18"/>
    </row>
    <row r="262" spans="1:14" ht="18.75">
      <c r="A262" s="35" t="s">
        <v>17</v>
      </c>
      <c r="B262" s="36"/>
      <c r="C262" s="36"/>
      <c r="D262" s="36">
        <f>SUM(D256:D261)</f>
        <v>13.75</v>
      </c>
      <c r="E262" s="36">
        <f t="shared" ref="E262:K262" si="71">SUM(E256:E261)</f>
        <v>19.000833333333333</v>
      </c>
      <c r="F262" s="36">
        <f t="shared" si="71"/>
        <v>16.649999999999999</v>
      </c>
      <c r="G262" s="36">
        <f t="shared" si="71"/>
        <v>22.532500000000002</v>
      </c>
      <c r="H262" s="36">
        <f t="shared" si="71"/>
        <v>38.679999999999993</v>
      </c>
      <c r="I262" s="36">
        <f t="shared" si="71"/>
        <v>52.490333333333332</v>
      </c>
      <c r="J262" s="36">
        <f t="shared" si="71"/>
        <v>430.26</v>
      </c>
      <c r="K262" s="36">
        <f t="shared" si="71"/>
        <v>580.36733333333325</v>
      </c>
      <c r="L262" s="160"/>
      <c r="M262" s="163"/>
      <c r="N262" s="18"/>
    </row>
    <row r="263" spans="1:14" ht="18.75">
      <c r="A263" s="171" t="s">
        <v>13</v>
      </c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97"/>
      <c r="M263" s="198"/>
      <c r="N263" s="18"/>
    </row>
    <row r="264" spans="1:14" ht="37.5">
      <c r="A264" s="34" t="s">
        <v>130</v>
      </c>
      <c r="B264" s="25" t="s">
        <v>95</v>
      </c>
      <c r="C264" s="25" t="s">
        <v>95</v>
      </c>
      <c r="D264" s="21">
        <v>2.86</v>
      </c>
      <c r="E264" s="21">
        <v>2.86</v>
      </c>
      <c r="F264" s="21">
        <v>11.14</v>
      </c>
      <c r="G264" s="21">
        <v>11.14</v>
      </c>
      <c r="H264" s="21">
        <v>23.05</v>
      </c>
      <c r="I264" s="21">
        <v>23.05</v>
      </c>
      <c r="J264" s="21">
        <v>202.05</v>
      </c>
      <c r="K264" s="21">
        <v>202.05</v>
      </c>
      <c r="L264" s="177">
        <f>K268*100/1900</f>
        <v>22.939473684210526</v>
      </c>
      <c r="M264" s="155">
        <v>0.25</v>
      </c>
      <c r="N264" s="18"/>
    </row>
    <row r="265" spans="1:14" ht="18.75">
      <c r="A265" s="34" t="s">
        <v>85</v>
      </c>
      <c r="B265" s="21">
        <v>150</v>
      </c>
      <c r="C265" s="21">
        <v>200</v>
      </c>
      <c r="D265" s="21">
        <v>4.2</v>
      </c>
      <c r="E265" s="26">
        <f>D265*C265/B265</f>
        <v>5.6</v>
      </c>
      <c r="F265" s="21">
        <v>4.8</v>
      </c>
      <c r="G265" s="26">
        <f>F265*C265/B265</f>
        <v>6.4</v>
      </c>
      <c r="H265" s="21">
        <v>6.15</v>
      </c>
      <c r="I265" s="26">
        <f>H265*C265/B265</f>
        <v>8.1999999999999993</v>
      </c>
      <c r="J265" s="21">
        <v>84</v>
      </c>
      <c r="K265" s="26">
        <f>J265*C265/B265</f>
        <v>112</v>
      </c>
      <c r="L265" s="178"/>
      <c r="M265" s="184"/>
      <c r="N265" s="18"/>
    </row>
    <row r="266" spans="1:14" ht="18.75">
      <c r="A266" s="33" t="s">
        <v>55</v>
      </c>
      <c r="B266" s="25" t="s">
        <v>91</v>
      </c>
      <c r="C266" s="25" t="s">
        <v>87</v>
      </c>
      <c r="D266" s="26">
        <v>0.4</v>
      </c>
      <c r="E266" s="26">
        <v>0.6</v>
      </c>
      <c r="F266" s="26">
        <v>0.4</v>
      </c>
      <c r="G266" s="26">
        <v>0.6</v>
      </c>
      <c r="H266" s="26">
        <v>7.5</v>
      </c>
      <c r="I266" s="26">
        <v>14.7</v>
      </c>
      <c r="J266" s="26">
        <v>45</v>
      </c>
      <c r="K266" s="26">
        <v>67.5</v>
      </c>
      <c r="L266" s="178"/>
      <c r="M266" s="184"/>
      <c r="N266" s="18"/>
    </row>
    <row r="267" spans="1:14" ht="18.75">
      <c r="A267" s="33" t="s">
        <v>15</v>
      </c>
      <c r="B267" s="21">
        <v>20</v>
      </c>
      <c r="C267" s="21">
        <v>30</v>
      </c>
      <c r="D267" s="21">
        <v>1.32</v>
      </c>
      <c r="E267" s="26">
        <f t="shared" ref="E267" si="72">D267*C267/B267</f>
        <v>1.98</v>
      </c>
      <c r="F267" s="21">
        <v>0.24</v>
      </c>
      <c r="G267" s="26">
        <f t="shared" ref="G267" si="73">F267*C267/B267</f>
        <v>0.36</v>
      </c>
      <c r="H267" s="21">
        <v>6.84</v>
      </c>
      <c r="I267" s="26">
        <f t="shared" ref="I267" si="74">H267*C267/B267</f>
        <v>10.26</v>
      </c>
      <c r="J267" s="21">
        <v>36.200000000000003</v>
      </c>
      <c r="K267" s="26">
        <f t="shared" ref="K267" si="75">J267*C267/B267</f>
        <v>54.3</v>
      </c>
      <c r="L267" s="178"/>
      <c r="M267" s="184"/>
      <c r="N267" s="18"/>
    </row>
    <row r="268" spans="1:14" ht="18.75">
      <c r="A268" s="28" t="s">
        <v>18</v>
      </c>
      <c r="B268" s="21"/>
      <c r="C268" s="21"/>
      <c r="D268" s="36">
        <f>SUM(D264:D267)</f>
        <v>8.7800000000000011</v>
      </c>
      <c r="E268" s="36">
        <f t="shared" ref="E268:K268" si="76">SUM(E264:E267)</f>
        <v>11.04</v>
      </c>
      <c r="F268" s="36">
        <f t="shared" si="76"/>
        <v>16.579999999999998</v>
      </c>
      <c r="G268" s="36">
        <f t="shared" si="76"/>
        <v>18.5</v>
      </c>
      <c r="H268" s="36">
        <f t="shared" si="76"/>
        <v>43.540000000000006</v>
      </c>
      <c r="I268" s="36">
        <f t="shared" si="76"/>
        <v>56.21</v>
      </c>
      <c r="J268" s="36">
        <f t="shared" si="76"/>
        <v>367.25</v>
      </c>
      <c r="K268" s="36">
        <f t="shared" si="76"/>
        <v>435.85</v>
      </c>
      <c r="L268" s="179"/>
      <c r="M268" s="183"/>
      <c r="N268" s="18"/>
    </row>
    <row r="269" spans="1:14" ht="18.75">
      <c r="A269" s="28" t="s">
        <v>19</v>
      </c>
      <c r="B269" s="21"/>
      <c r="C269" s="21"/>
      <c r="D269" s="30">
        <f t="shared" ref="D269:K269" si="77">D252+D262+D268+D254+D276</f>
        <v>38.1</v>
      </c>
      <c r="E269" s="30">
        <f t="shared" si="77"/>
        <v>51.710320512820516</v>
      </c>
      <c r="F269" s="30">
        <f t="shared" si="77"/>
        <v>49.11</v>
      </c>
      <c r="G269" s="30">
        <f t="shared" si="77"/>
        <v>61.940705128205124</v>
      </c>
      <c r="H269" s="30">
        <f t="shared" si="77"/>
        <v>172.2</v>
      </c>
      <c r="I269" s="30">
        <f t="shared" si="77"/>
        <v>231.33212820512821</v>
      </c>
      <c r="J269" s="30">
        <f t="shared" si="77"/>
        <v>1362.8200000000002</v>
      </c>
      <c r="K269" s="30">
        <f t="shared" si="77"/>
        <v>1782.6260512820513</v>
      </c>
      <c r="L269" s="39"/>
      <c r="M269" s="22"/>
      <c r="N269" s="18"/>
    </row>
    <row r="270" spans="1:14" ht="37.5">
      <c r="A270" s="35" t="s">
        <v>20</v>
      </c>
      <c r="B270" s="21"/>
      <c r="C270" s="21"/>
      <c r="D270" s="128">
        <v>1</v>
      </c>
      <c r="E270" s="128">
        <v>1</v>
      </c>
      <c r="F270" s="128">
        <f>F269/D269</f>
        <v>1.2889763779527559</v>
      </c>
      <c r="G270" s="128">
        <f>G269/E269</f>
        <v>1.1978402863089621</v>
      </c>
      <c r="H270" s="128">
        <f>H269/D269</f>
        <v>4.5196850393700787</v>
      </c>
      <c r="I270" s="128">
        <f>I269/E269</f>
        <v>4.4736162126044867</v>
      </c>
      <c r="J270" s="58"/>
      <c r="K270" s="58"/>
      <c r="L270" s="21"/>
      <c r="M270" s="22"/>
      <c r="N270" s="18"/>
    </row>
    <row r="271" spans="1:14" ht="18.75">
      <c r="A271" s="165" t="s">
        <v>141</v>
      </c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7"/>
      <c r="N271" s="18"/>
    </row>
    <row r="272" spans="1:14" ht="37.5">
      <c r="A272" s="74" t="s">
        <v>158</v>
      </c>
      <c r="B272" s="25">
        <v>30</v>
      </c>
      <c r="C272" s="25">
        <v>40</v>
      </c>
      <c r="D272" s="25">
        <v>0.21</v>
      </c>
      <c r="E272" s="25">
        <v>0.28000000000000003</v>
      </c>
      <c r="F272" s="25">
        <v>0.03</v>
      </c>
      <c r="G272" s="25">
        <v>0.04</v>
      </c>
      <c r="H272" s="25">
        <v>0.56999999999999995</v>
      </c>
      <c r="I272" s="25">
        <v>0.76</v>
      </c>
      <c r="J272" s="25">
        <v>3.3</v>
      </c>
      <c r="K272" s="25">
        <v>4.4000000000000004</v>
      </c>
      <c r="L272" s="152">
        <f>K276*100/1900</f>
        <v>15.045263157894738</v>
      </c>
      <c r="M272" s="155">
        <v>0.15</v>
      </c>
      <c r="N272" s="18"/>
    </row>
    <row r="273" spans="1:14" ht="18.75">
      <c r="A273" s="86" t="s">
        <v>206</v>
      </c>
      <c r="B273" s="64">
        <v>70</v>
      </c>
      <c r="C273" s="64">
        <v>95</v>
      </c>
      <c r="D273" s="66">
        <v>4.6500000000000004</v>
      </c>
      <c r="E273" s="75">
        <v>6.3</v>
      </c>
      <c r="F273" s="66">
        <v>6.43</v>
      </c>
      <c r="G273" s="75">
        <v>8.7100000000000009</v>
      </c>
      <c r="H273" s="66">
        <v>5.42</v>
      </c>
      <c r="I273" s="75">
        <v>7.35</v>
      </c>
      <c r="J273" s="66">
        <v>100.49</v>
      </c>
      <c r="K273" s="75">
        <v>136.16</v>
      </c>
      <c r="L273" s="153"/>
      <c r="M273" s="156"/>
      <c r="N273" s="18"/>
    </row>
    <row r="274" spans="1:14" ht="18.75">
      <c r="A274" s="86" t="s">
        <v>11</v>
      </c>
      <c r="B274" s="64" t="s">
        <v>1</v>
      </c>
      <c r="C274" s="64" t="s">
        <v>2</v>
      </c>
      <c r="D274" s="65">
        <v>0.08</v>
      </c>
      <c r="E274" s="65">
        <v>0.11</v>
      </c>
      <c r="F274" s="65">
        <v>0.01</v>
      </c>
      <c r="G274" s="65">
        <v>0.01</v>
      </c>
      <c r="H274" s="65">
        <v>9.59</v>
      </c>
      <c r="I274" s="65">
        <v>12.79</v>
      </c>
      <c r="J274" s="65">
        <v>37.299999999999997</v>
      </c>
      <c r="K274" s="65">
        <v>49.7</v>
      </c>
      <c r="L274" s="153"/>
      <c r="M274" s="156"/>
      <c r="N274" s="18"/>
    </row>
    <row r="275" spans="1:14" ht="18.75">
      <c r="A275" s="67" t="s">
        <v>47</v>
      </c>
      <c r="B275" s="66">
        <v>20</v>
      </c>
      <c r="C275" s="66">
        <v>40</v>
      </c>
      <c r="D275" s="75">
        <v>1.6</v>
      </c>
      <c r="E275" s="75">
        <f>D275*C275/B275</f>
        <v>3.2</v>
      </c>
      <c r="F275" s="75">
        <v>0.2</v>
      </c>
      <c r="G275" s="75">
        <f>F275*C275/B275</f>
        <v>0.4</v>
      </c>
      <c r="H275" s="75">
        <v>9.6</v>
      </c>
      <c r="I275" s="75">
        <f>H275*C275/B275</f>
        <v>19.2</v>
      </c>
      <c r="J275" s="75">
        <v>47.8</v>
      </c>
      <c r="K275" s="75">
        <f>J275*C275/B275</f>
        <v>95.6</v>
      </c>
      <c r="L275" s="154"/>
      <c r="M275" s="157"/>
      <c r="N275" s="18"/>
    </row>
    <row r="276" spans="1:14" ht="18.75">
      <c r="A276" s="35" t="s">
        <v>142</v>
      </c>
      <c r="B276" s="21"/>
      <c r="C276" s="21"/>
      <c r="D276" s="57">
        <f>SUM(D272:D275)</f>
        <v>6.5400000000000009</v>
      </c>
      <c r="E276" s="57">
        <f t="shared" ref="E276:K276" si="78">SUM(E272:E275)</f>
        <v>9.89</v>
      </c>
      <c r="F276" s="57">
        <f t="shared" si="78"/>
        <v>6.67</v>
      </c>
      <c r="G276" s="57">
        <f t="shared" si="78"/>
        <v>9.16</v>
      </c>
      <c r="H276" s="57">
        <f t="shared" si="78"/>
        <v>25.18</v>
      </c>
      <c r="I276" s="57">
        <f t="shared" si="78"/>
        <v>40.099999999999994</v>
      </c>
      <c r="J276" s="57">
        <f t="shared" si="78"/>
        <v>188.89</v>
      </c>
      <c r="K276" s="57">
        <f t="shared" si="78"/>
        <v>285.86</v>
      </c>
      <c r="L276" s="21"/>
      <c r="M276" s="22"/>
      <c r="N276" s="18"/>
    </row>
    <row r="277" spans="1:14" ht="19.5" thickBot="1">
      <c r="A277" s="168" t="s">
        <v>220</v>
      </c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70"/>
      <c r="N277" s="18"/>
    </row>
    <row r="278" spans="1:14" ht="18.7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18"/>
      <c r="N278" s="18"/>
    </row>
    <row r="279" spans="1:14" ht="18.75">
      <c r="A279" s="174" t="s">
        <v>32</v>
      </c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"/>
      <c r="M279" s="18"/>
      <c r="N279" s="18"/>
    </row>
    <row r="280" spans="1:14" ht="19.5" thickBot="1">
      <c r="A280" s="174" t="s">
        <v>26</v>
      </c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"/>
      <c r="M280" s="18"/>
      <c r="N280" s="18"/>
    </row>
    <row r="281" spans="1:14" ht="30" customHeight="1">
      <c r="A281" s="180" t="s">
        <v>10</v>
      </c>
      <c r="B281" s="182" t="s">
        <v>3</v>
      </c>
      <c r="C281" s="182"/>
      <c r="D281" s="182" t="s">
        <v>4</v>
      </c>
      <c r="E281" s="182"/>
      <c r="F281" s="182" t="s">
        <v>5</v>
      </c>
      <c r="G281" s="182"/>
      <c r="H281" s="164" t="s">
        <v>6</v>
      </c>
      <c r="I281" s="164"/>
      <c r="J281" s="164" t="s">
        <v>7</v>
      </c>
      <c r="K281" s="164"/>
      <c r="L281" s="19" t="s">
        <v>88</v>
      </c>
      <c r="M281" s="20" t="s">
        <v>21</v>
      </c>
      <c r="N281" s="18"/>
    </row>
    <row r="282" spans="1:14" ht="18.75">
      <c r="A282" s="181"/>
      <c r="B282" s="21" t="s">
        <v>8</v>
      </c>
      <c r="C282" s="21" t="s">
        <v>0</v>
      </c>
      <c r="D282" s="21" t="s">
        <v>8</v>
      </c>
      <c r="E282" s="21" t="s">
        <v>0</v>
      </c>
      <c r="F282" s="21" t="s">
        <v>8</v>
      </c>
      <c r="G282" s="21" t="s">
        <v>0</v>
      </c>
      <c r="H282" s="21" t="s">
        <v>8</v>
      </c>
      <c r="I282" s="21" t="s">
        <v>0</v>
      </c>
      <c r="J282" s="21" t="s">
        <v>8</v>
      </c>
      <c r="K282" s="21" t="s">
        <v>0</v>
      </c>
      <c r="L282" s="21" t="s">
        <v>0</v>
      </c>
      <c r="M282" s="22"/>
      <c r="N282" s="18"/>
    </row>
    <row r="283" spans="1:14" ht="18.75">
      <c r="A283" s="171" t="s">
        <v>9</v>
      </c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3"/>
      <c r="M283" s="23"/>
      <c r="N283" s="18"/>
    </row>
    <row r="284" spans="1:14" ht="37.5">
      <c r="A284" s="24" t="s">
        <v>136</v>
      </c>
      <c r="B284" s="25">
        <v>130</v>
      </c>
      <c r="C284" s="25">
        <v>180</v>
      </c>
      <c r="D284" s="26">
        <v>4.12</v>
      </c>
      <c r="E284" s="26">
        <f>D284*C284/B284</f>
        <v>5.7046153846153844</v>
      </c>
      <c r="F284" s="26">
        <v>5.39</v>
      </c>
      <c r="G284" s="26">
        <f>F284*C284/B284</f>
        <v>7.4630769230769225</v>
      </c>
      <c r="H284" s="26">
        <v>15.37</v>
      </c>
      <c r="I284" s="26">
        <f>H284*C284/B284</f>
        <v>21.28153846153846</v>
      </c>
      <c r="J284" s="26">
        <v>127.4</v>
      </c>
      <c r="K284" s="26">
        <f>J284*C284/B284</f>
        <v>176.4</v>
      </c>
      <c r="L284" s="158">
        <f>K287*100/1900</f>
        <v>20.651929824561403</v>
      </c>
      <c r="M284" s="161" t="s">
        <v>22</v>
      </c>
      <c r="N284" s="18"/>
    </row>
    <row r="285" spans="1:14" ht="18.75">
      <c r="A285" s="27" t="s">
        <v>27</v>
      </c>
      <c r="B285" s="25">
        <v>150</v>
      </c>
      <c r="C285" s="25">
        <v>200</v>
      </c>
      <c r="D285" s="26">
        <v>2.5299999999999998</v>
      </c>
      <c r="E285" s="26">
        <f t="shared" ref="E285:E286" si="79">D285*C285/B285</f>
        <v>3.3733333333333331</v>
      </c>
      <c r="F285" s="26">
        <v>2.11</v>
      </c>
      <c r="G285" s="26">
        <f t="shared" ref="G285:G286" si="80">F285*C285/B285</f>
        <v>2.8133333333333335</v>
      </c>
      <c r="H285" s="26">
        <v>17.420000000000002</v>
      </c>
      <c r="I285" s="26">
        <f t="shared" ref="I285:I286" si="81">H285*C285/B285</f>
        <v>23.22666666666667</v>
      </c>
      <c r="J285" s="26">
        <v>96.53</v>
      </c>
      <c r="K285" s="26">
        <f t="shared" ref="K285:K286" si="82">J285*C285/B285</f>
        <v>128.70666666666668</v>
      </c>
      <c r="L285" s="159"/>
      <c r="M285" s="162"/>
      <c r="N285" s="18"/>
    </row>
    <row r="286" spans="1:14" ht="18.75">
      <c r="A286" s="38" t="s">
        <v>89</v>
      </c>
      <c r="B286" s="25">
        <v>35</v>
      </c>
      <c r="C286" s="25">
        <v>35</v>
      </c>
      <c r="D286" s="26">
        <v>1.92</v>
      </c>
      <c r="E286" s="26">
        <f t="shared" si="79"/>
        <v>1.9200000000000002</v>
      </c>
      <c r="F286" s="26">
        <v>3.54</v>
      </c>
      <c r="G286" s="26">
        <f t="shared" si="80"/>
        <v>3.54</v>
      </c>
      <c r="H286" s="26">
        <v>11.58</v>
      </c>
      <c r="I286" s="26">
        <f t="shared" si="81"/>
        <v>11.58</v>
      </c>
      <c r="J286" s="26">
        <v>87.28</v>
      </c>
      <c r="K286" s="26">
        <f t="shared" si="82"/>
        <v>87.28</v>
      </c>
      <c r="L286" s="159"/>
      <c r="M286" s="162"/>
      <c r="N286" s="18"/>
    </row>
    <row r="287" spans="1:14" ht="18.75">
      <c r="A287" s="28" t="s">
        <v>16</v>
      </c>
      <c r="B287" s="29"/>
      <c r="C287" s="29"/>
      <c r="D287" s="30">
        <f t="shared" ref="D287:K287" si="83">SUM(D284:D286)</f>
        <v>8.57</v>
      </c>
      <c r="E287" s="30">
        <f t="shared" si="83"/>
        <v>10.997948717948718</v>
      </c>
      <c r="F287" s="30">
        <f t="shared" si="83"/>
        <v>11.04</v>
      </c>
      <c r="G287" s="30">
        <f t="shared" si="83"/>
        <v>13.816410256410254</v>
      </c>
      <c r="H287" s="30">
        <f t="shared" si="83"/>
        <v>44.37</v>
      </c>
      <c r="I287" s="30">
        <f t="shared" si="83"/>
        <v>56.088205128205132</v>
      </c>
      <c r="J287" s="30">
        <f t="shared" si="83"/>
        <v>311.21000000000004</v>
      </c>
      <c r="K287" s="30">
        <f t="shared" si="83"/>
        <v>392.38666666666666</v>
      </c>
      <c r="L287" s="160"/>
      <c r="M287" s="163"/>
      <c r="N287" s="18"/>
    </row>
    <row r="288" spans="1:14" ht="18.75">
      <c r="A288" s="171" t="s">
        <v>247</v>
      </c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31"/>
      <c r="M288" s="32"/>
      <c r="N288" s="18"/>
    </row>
    <row r="289" spans="1:14" ht="18.75">
      <c r="A289" s="33" t="s">
        <v>55</v>
      </c>
      <c r="B289" s="25" t="s">
        <v>91</v>
      </c>
      <c r="C289" s="25" t="s">
        <v>87</v>
      </c>
      <c r="D289" s="26">
        <v>0.4</v>
      </c>
      <c r="E289" s="26">
        <v>0.6</v>
      </c>
      <c r="F289" s="26">
        <v>0.4</v>
      </c>
      <c r="G289" s="26">
        <v>0.6</v>
      </c>
      <c r="H289" s="26">
        <v>9.8000000000000007</v>
      </c>
      <c r="I289" s="26">
        <v>14.7</v>
      </c>
      <c r="J289" s="26">
        <v>45</v>
      </c>
      <c r="K289" s="26">
        <v>67.5</v>
      </c>
      <c r="L289" s="31"/>
      <c r="M289" s="32"/>
      <c r="N289" s="18"/>
    </row>
    <row r="290" spans="1:14" ht="18.75">
      <c r="A290" s="171" t="s">
        <v>12</v>
      </c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3"/>
      <c r="M290" s="23"/>
      <c r="N290" s="18"/>
    </row>
    <row r="291" spans="1:14" ht="37.5">
      <c r="A291" s="34" t="s">
        <v>148</v>
      </c>
      <c r="B291" s="21">
        <v>40</v>
      </c>
      <c r="C291" s="21">
        <v>50</v>
      </c>
      <c r="D291" s="26">
        <v>0.38</v>
      </c>
      <c r="E291" s="26">
        <f>D291*C291/B291</f>
        <v>0.47499999999999998</v>
      </c>
      <c r="F291" s="26">
        <v>2.0499999999999998</v>
      </c>
      <c r="G291" s="26">
        <f>F291*C291/B291</f>
        <v>2.5624999999999996</v>
      </c>
      <c r="H291" s="26">
        <v>1.47</v>
      </c>
      <c r="I291" s="26">
        <f>H291*C291/B291</f>
        <v>1.8374999999999999</v>
      </c>
      <c r="J291" s="26">
        <v>25.43</v>
      </c>
      <c r="K291" s="26">
        <f>J291*C291/B291</f>
        <v>31.787500000000001</v>
      </c>
      <c r="L291" s="158">
        <f>K299*100/1900</f>
        <v>30.361815789473688</v>
      </c>
      <c r="M291" s="161" t="s">
        <v>23</v>
      </c>
      <c r="N291" s="18"/>
    </row>
    <row r="292" spans="1:14" ht="37.5">
      <c r="A292" s="33" t="s">
        <v>203</v>
      </c>
      <c r="B292" s="25" t="s">
        <v>82</v>
      </c>
      <c r="C292" s="25" t="s">
        <v>83</v>
      </c>
      <c r="D292" s="21">
        <v>1.02</v>
      </c>
      <c r="E292" s="21">
        <v>1.36</v>
      </c>
      <c r="F292" s="21">
        <v>3.02</v>
      </c>
      <c r="G292" s="21">
        <v>4.03</v>
      </c>
      <c r="H292" s="21">
        <v>6.81</v>
      </c>
      <c r="I292" s="21">
        <v>9.08</v>
      </c>
      <c r="J292" s="21">
        <v>71.739999999999995</v>
      </c>
      <c r="K292" s="21">
        <v>92.32</v>
      </c>
      <c r="L292" s="159"/>
      <c r="M292" s="162"/>
      <c r="N292" s="18"/>
    </row>
    <row r="293" spans="1:14" ht="18.75">
      <c r="A293" s="33" t="s">
        <v>140</v>
      </c>
      <c r="B293" s="25">
        <v>60</v>
      </c>
      <c r="C293" s="25"/>
      <c r="D293" s="26">
        <v>10.85</v>
      </c>
      <c r="E293" s="26"/>
      <c r="F293" s="26">
        <v>1.42</v>
      </c>
      <c r="G293" s="26"/>
      <c r="H293" s="26">
        <v>0.21</v>
      </c>
      <c r="I293" s="26"/>
      <c r="J293" s="26">
        <v>57.73</v>
      </c>
      <c r="K293" s="26"/>
      <c r="L293" s="159"/>
      <c r="M293" s="162"/>
      <c r="N293" s="18"/>
    </row>
    <row r="294" spans="1:14" ht="18.75">
      <c r="A294" s="33" t="s">
        <v>119</v>
      </c>
      <c r="B294" s="40"/>
      <c r="C294" s="25">
        <v>70</v>
      </c>
      <c r="D294" s="26"/>
      <c r="E294" s="26">
        <v>12.77</v>
      </c>
      <c r="F294" s="26"/>
      <c r="G294" s="26">
        <v>6.06</v>
      </c>
      <c r="H294" s="26"/>
      <c r="I294" s="26">
        <v>3.1</v>
      </c>
      <c r="J294" s="26"/>
      <c r="K294" s="26">
        <v>119.96</v>
      </c>
      <c r="L294" s="159"/>
      <c r="M294" s="162"/>
      <c r="N294" s="18"/>
    </row>
    <row r="295" spans="1:14" ht="18.75">
      <c r="A295" s="33" t="s">
        <v>80</v>
      </c>
      <c r="B295" s="21">
        <v>100</v>
      </c>
      <c r="C295" s="21">
        <v>130</v>
      </c>
      <c r="D295" s="41">
        <v>1.91</v>
      </c>
      <c r="E295" s="41">
        <f>D295*C295/B295</f>
        <v>2.4829999999999997</v>
      </c>
      <c r="F295" s="41">
        <v>3.03</v>
      </c>
      <c r="G295" s="41">
        <f>F295*C295/B295</f>
        <v>3.9389999999999996</v>
      </c>
      <c r="H295" s="41">
        <v>13.18</v>
      </c>
      <c r="I295" s="41">
        <f>H295*C295/B295</f>
        <v>17.134</v>
      </c>
      <c r="J295" s="41">
        <v>85.39</v>
      </c>
      <c r="K295" s="41">
        <f>J295*C295/B295</f>
        <v>111.00700000000001</v>
      </c>
      <c r="L295" s="159"/>
      <c r="M295" s="162"/>
      <c r="N295" s="18"/>
    </row>
    <row r="296" spans="1:14" ht="37.5">
      <c r="A296" s="33" t="s">
        <v>139</v>
      </c>
      <c r="B296" s="21">
        <v>150</v>
      </c>
      <c r="C296" s="21">
        <v>200</v>
      </c>
      <c r="D296" s="26">
        <v>0.28999999999999998</v>
      </c>
      <c r="E296" s="26">
        <f>D296*C296/B296</f>
        <v>0.3866666666666666</v>
      </c>
      <c r="F296" s="26">
        <v>0</v>
      </c>
      <c r="G296" s="26">
        <f>F296*C296/B296</f>
        <v>0</v>
      </c>
      <c r="H296" s="26">
        <v>18.350000000000001</v>
      </c>
      <c r="I296" s="26">
        <f>H296*C296/B296</f>
        <v>24.466666666666669</v>
      </c>
      <c r="J296" s="26">
        <v>71.849999999999994</v>
      </c>
      <c r="K296" s="26">
        <f>J296*C296/B296</f>
        <v>95.799999999999983</v>
      </c>
      <c r="L296" s="159"/>
      <c r="M296" s="162"/>
      <c r="N296" s="18"/>
    </row>
    <row r="297" spans="1:14" ht="18.75">
      <c r="A297" s="33" t="s">
        <v>15</v>
      </c>
      <c r="B297" s="21">
        <v>20</v>
      </c>
      <c r="C297" s="21">
        <v>30</v>
      </c>
      <c r="D297" s="41">
        <v>1.32</v>
      </c>
      <c r="E297" s="41">
        <f>D297*C297/B297</f>
        <v>1.98</v>
      </c>
      <c r="F297" s="41">
        <v>0.24</v>
      </c>
      <c r="G297" s="41">
        <f>F297*C297/B297</f>
        <v>0.36</v>
      </c>
      <c r="H297" s="41">
        <v>6.84</v>
      </c>
      <c r="I297" s="41">
        <f>H297*C297/B297</f>
        <v>10.26</v>
      </c>
      <c r="J297" s="41">
        <v>36.200000000000003</v>
      </c>
      <c r="K297" s="41">
        <f>J297*C297/B297</f>
        <v>54.3</v>
      </c>
      <c r="L297" s="159"/>
      <c r="M297" s="162"/>
      <c r="N297" s="18"/>
    </row>
    <row r="298" spans="1:14" ht="18.75">
      <c r="A298" s="33" t="s">
        <v>47</v>
      </c>
      <c r="B298" s="21">
        <v>20</v>
      </c>
      <c r="C298" s="21">
        <v>30</v>
      </c>
      <c r="D298" s="41">
        <v>1.58</v>
      </c>
      <c r="E298" s="41">
        <f>D298*C298/B298</f>
        <v>2.37</v>
      </c>
      <c r="F298" s="41">
        <v>0.2</v>
      </c>
      <c r="G298" s="41">
        <f>F298*C298/B298</f>
        <v>0.3</v>
      </c>
      <c r="H298" s="41">
        <v>9.6199999999999992</v>
      </c>
      <c r="I298" s="41">
        <f>H298*C298/B298</f>
        <v>14.429999999999998</v>
      </c>
      <c r="J298" s="41">
        <v>47.8</v>
      </c>
      <c r="K298" s="41">
        <f>J298*C298/B298</f>
        <v>71.7</v>
      </c>
      <c r="L298" s="159"/>
      <c r="M298" s="162"/>
      <c r="N298" s="18"/>
    </row>
    <row r="299" spans="1:14" ht="18.75">
      <c r="A299" s="35" t="s">
        <v>17</v>
      </c>
      <c r="B299" s="36"/>
      <c r="C299" s="36"/>
      <c r="D299" s="30">
        <f>SUM(D291:D298)</f>
        <v>17.350000000000001</v>
      </c>
      <c r="E299" s="30">
        <f t="shared" ref="E299:K299" si="84">SUM(E291:E298)</f>
        <v>21.824666666666669</v>
      </c>
      <c r="F299" s="30">
        <f t="shared" si="84"/>
        <v>9.9599999999999991</v>
      </c>
      <c r="G299" s="30">
        <f t="shared" si="84"/>
        <v>17.2515</v>
      </c>
      <c r="H299" s="30">
        <f t="shared" si="84"/>
        <v>56.48</v>
      </c>
      <c r="I299" s="30">
        <f t="shared" si="84"/>
        <v>80.308166666666665</v>
      </c>
      <c r="J299" s="30">
        <f t="shared" si="84"/>
        <v>396.14</v>
      </c>
      <c r="K299" s="30">
        <f t="shared" si="84"/>
        <v>576.87450000000001</v>
      </c>
      <c r="L299" s="160"/>
      <c r="M299" s="163"/>
      <c r="N299" s="18"/>
    </row>
    <row r="300" spans="1:14" ht="18.75">
      <c r="A300" s="171" t="s">
        <v>13</v>
      </c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4"/>
      <c r="M300" s="45"/>
      <c r="N300" s="18"/>
    </row>
    <row r="301" spans="1:14" ht="18.75">
      <c r="A301" s="34" t="s">
        <v>204</v>
      </c>
      <c r="B301" s="40">
        <v>50</v>
      </c>
      <c r="C301" s="40"/>
      <c r="D301" s="42">
        <v>7.34</v>
      </c>
      <c r="E301" s="42"/>
      <c r="F301" s="42">
        <v>3.08</v>
      </c>
      <c r="G301" s="42"/>
      <c r="H301" s="42">
        <v>4.5</v>
      </c>
      <c r="I301" s="42"/>
      <c r="J301" s="42">
        <v>76.489999999999995</v>
      </c>
      <c r="K301" s="42"/>
      <c r="L301" s="177">
        <f>K306*100/1900</f>
        <v>21.277736842105263</v>
      </c>
      <c r="M301" s="155">
        <v>0.25</v>
      </c>
      <c r="N301" s="18"/>
    </row>
    <row r="302" spans="1:14" ht="18.75">
      <c r="A302" s="34" t="s">
        <v>205</v>
      </c>
      <c r="B302" s="40"/>
      <c r="C302" s="40">
        <v>70</v>
      </c>
      <c r="D302" s="42"/>
      <c r="E302" s="42">
        <v>10.08</v>
      </c>
      <c r="F302" s="42"/>
      <c r="G302" s="42">
        <v>5.33</v>
      </c>
      <c r="H302" s="42"/>
      <c r="I302" s="42">
        <v>2.5099999999999998</v>
      </c>
      <c r="J302" s="42"/>
      <c r="K302" s="42">
        <v>138.44</v>
      </c>
      <c r="L302" s="178"/>
      <c r="M302" s="184"/>
      <c r="N302" s="18"/>
    </row>
    <row r="303" spans="1:14" ht="18.75">
      <c r="A303" s="34" t="s">
        <v>131</v>
      </c>
      <c r="B303" s="21">
        <v>100</v>
      </c>
      <c r="C303" s="21">
        <v>130</v>
      </c>
      <c r="D303" s="26">
        <v>1.91</v>
      </c>
      <c r="E303" s="26">
        <f>D303*C303/B303</f>
        <v>2.4829999999999997</v>
      </c>
      <c r="F303" s="26">
        <v>5.98</v>
      </c>
      <c r="G303" s="26">
        <f>F303*C303/B303</f>
        <v>7.7740000000000009</v>
      </c>
      <c r="H303" s="26">
        <v>8.25</v>
      </c>
      <c r="I303" s="26">
        <f>H303*C303/B303</f>
        <v>10.725</v>
      </c>
      <c r="J303" s="26">
        <v>98.49</v>
      </c>
      <c r="K303" s="26">
        <f>J303*C303/B303</f>
        <v>128.03699999999998</v>
      </c>
      <c r="L303" s="178"/>
      <c r="M303" s="185"/>
      <c r="N303" s="18"/>
    </row>
    <row r="304" spans="1:14" ht="18.75">
      <c r="A304" s="33" t="s">
        <v>14</v>
      </c>
      <c r="B304" s="21">
        <v>150</v>
      </c>
      <c r="C304" s="21">
        <v>200</v>
      </c>
      <c r="D304" s="21">
        <v>0.75</v>
      </c>
      <c r="E304" s="21">
        <f>D304*C304/B304</f>
        <v>1</v>
      </c>
      <c r="F304" s="21"/>
      <c r="G304" s="21"/>
      <c r="H304" s="21">
        <v>13.7</v>
      </c>
      <c r="I304" s="26">
        <f>H304*C304/B304</f>
        <v>18.266666666666666</v>
      </c>
      <c r="J304" s="21">
        <v>57</v>
      </c>
      <c r="K304" s="21">
        <f>J304*C304/B304</f>
        <v>76</v>
      </c>
      <c r="L304" s="178"/>
      <c r="M304" s="185"/>
      <c r="N304" s="18"/>
    </row>
    <row r="305" spans="1:14" ht="18.75">
      <c r="A305" s="33" t="s">
        <v>15</v>
      </c>
      <c r="B305" s="21">
        <v>20</v>
      </c>
      <c r="C305" s="21">
        <v>30</v>
      </c>
      <c r="D305" s="26">
        <v>1.22</v>
      </c>
      <c r="E305" s="26">
        <f>D305*C305/B305</f>
        <v>1.83</v>
      </c>
      <c r="F305" s="26">
        <v>0.24</v>
      </c>
      <c r="G305" s="26">
        <f>F305*C305/B305</f>
        <v>0.36</v>
      </c>
      <c r="H305" s="26">
        <v>8.18</v>
      </c>
      <c r="I305" s="26">
        <f>H305*C305/B305</f>
        <v>12.27</v>
      </c>
      <c r="J305" s="26">
        <v>41.2</v>
      </c>
      <c r="K305" s="26">
        <f>J305*C305/B305</f>
        <v>61.8</v>
      </c>
      <c r="L305" s="178"/>
      <c r="M305" s="185"/>
      <c r="N305" s="18"/>
    </row>
    <row r="306" spans="1:14" ht="18.75">
      <c r="A306" s="28" t="s">
        <v>18</v>
      </c>
      <c r="B306" s="21"/>
      <c r="C306" s="21"/>
      <c r="D306" s="36">
        <f>SUM(D301:D305)</f>
        <v>11.22</v>
      </c>
      <c r="E306" s="36">
        <f t="shared" ref="E306:K306" si="85">SUM(E301:E305)</f>
        <v>15.392999999999999</v>
      </c>
      <c r="F306" s="36">
        <f t="shared" si="85"/>
        <v>9.3000000000000007</v>
      </c>
      <c r="G306" s="36">
        <f t="shared" si="85"/>
        <v>13.464</v>
      </c>
      <c r="H306" s="36">
        <f t="shared" si="85"/>
        <v>34.629999999999995</v>
      </c>
      <c r="I306" s="36">
        <f t="shared" si="85"/>
        <v>43.771666666666661</v>
      </c>
      <c r="J306" s="36">
        <f t="shared" si="85"/>
        <v>273.18</v>
      </c>
      <c r="K306" s="36">
        <f t="shared" si="85"/>
        <v>404.27699999999999</v>
      </c>
      <c r="L306" s="179"/>
      <c r="M306" s="183"/>
      <c r="N306" s="18"/>
    </row>
    <row r="307" spans="1:14" ht="18.75">
      <c r="A307" s="28" t="s">
        <v>19</v>
      </c>
      <c r="B307" s="21"/>
      <c r="C307" s="21"/>
      <c r="D307" s="30">
        <f t="shared" ref="D307:K307" si="86">D287+D299+D306+D289+D312</f>
        <v>42.21</v>
      </c>
      <c r="E307" s="30">
        <f t="shared" si="86"/>
        <v>53.515615384615394</v>
      </c>
      <c r="F307" s="30">
        <f t="shared" si="86"/>
        <v>39.19</v>
      </c>
      <c r="G307" s="30">
        <f t="shared" si="86"/>
        <v>53.62191025641026</v>
      </c>
      <c r="H307" s="30">
        <f t="shared" si="86"/>
        <v>184.36</v>
      </c>
      <c r="I307" s="30">
        <f t="shared" si="86"/>
        <v>237.14803846153845</v>
      </c>
      <c r="J307" s="30">
        <f t="shared" si="86"/>
        <v>1277.9000000000001</v>
      </c>
      <c r="K307" s="30">
        <f t="shared" si="86"/>
        <v>1705.8081666666667</v>
      </c>
      <c r="L307" s="39"/>
      <c r="M307" s="22"/>
      <c r="N307" s="18"/>
    </row>
    <row r="308" spans="1:14" ht="37.5">
      <c r="A308" s="35" t="s">
        <v>20</v>
      </c>
      <c r="B308" s="21"/>
      <c r="C308" s="21"/>
      <c r="D308" s="77">
        <v>1</v>
      </c>
      <c r="E308" s="77">
        <v>1</v>
      </c>
      <c r="F308" s="77">
        <f>F307/D307</f>
        <v>0.92845297322909259</v>
      </c>
      <c r="G308" s="77">
        <f>G307/E307</f>
        <v>1.0019862402969848</v>
      </c>
      <c r="H308" s="77">
        <f>H307/D307</f>
        <v>4.3676853826107562</v>
      </c>
      <c r="I308" s="77">
        <f>I307/E307</f>
        <v>4.4313802010340613</v>
      </c>
      <c r="J308" s="58"/>
      <c r="K308" s="58"/>
      <c r="L308" s="21"/>
      <c r="M308" s="22"/>
      <c r="N308" s="18"/>
    </row>
    <row r="309" spans="1:14" ht="18.75">
      <c r="A309" s="165" t="s">
        <v>141</v>
      </c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7"/>
      <c r="N309" s="18"/>
    </row>
    <row r="310" spans="1:14" ht="37.5">
      <c r="A310" s="33" t="s">
        <v>207</v>
      </c>
      <c r="B310" s="25" t="s">
        <v>100</v>
      </c>
      <c r="C310" s="25" t="s">
        <v>100</v>
      </c>
      <c r="D310" s="26">
        <v>4.59</v>
      </c>
      <c r="E310" s="26">
        <v>4.59</v>
      </c>
      <c r="F310" s="26">
        <v>8.48</v>
      </c>
      <c r="G310" s="26">
        <v>8.48</v>
      </c>
      <c r="H310" s="26">
        <v>29.49</v>
      </c>
      <c r="I310" s="26">
        <v>29.49</v>
      </c>
      <c r="J310" s="26">
        <v>215.07</v>
      </c>
      <c r="K310" s="26">
        <v>215.07</v>
      </c>
      <c r="L310" s="177">
        <f>K312*100/1900</f>
        <v>13.935263157894736</v>
      </c>
      <c r="M310" s="155">
        <v>0.15</v>
      </c>
      <c r="N310" s="18"/>
    </row>
    <row r="311" spans="1:14" ht="18.75">
      <c r="A311" s="86" t="s">
        <v>11</v>
      </c>
      <c r="B311" s="64" t="s">
        <v>1</v>
      </c>
      <c r="C311" s="64" t="s">
        <v>2</v>
      </c>
      <c r="D311" s="65">
        <v>0.08</v>
      </c>
      <c r="E311" s="65">
        <v>0.11</v>
      </c>
      <c r="F311" s="65">
        <v>0.01</v>
      </c>
      <c r="G311" s="65">
        <v>0.01</v>
      </c>
      <c r="H311" s="65">
        <v>9.59</v>
      </c>
      <c r="I311" s="65">
        <v>12.79</v>
      </c>
      <c r="J311" s="65">
        <v>37.299999999999997</v>
      </c>
      <c r="K311" s="65">
        <v>49.7</v>
      </c>
      <c r="L311" s="186"/>
      <c r="M311" s="156"/>
      <c r="N311" s="18"/>
    </row>
    <row r="312" spans="1:14" ht="18.75">
      <c r="A312" s="35" t="s">
        <v>142</v>
      </c>
      <c r="B312" s="21"/>
      <c r="C312" s="21"/>
      <c r="D312" s="57">
        <f>SUM(D310:D311)</f>
        <v>4.67</v>
      </c>
      <c r="E312" s="57">
        <f t="shared" ref="E312:K312" si="87">SUM(E310:E311)</f>
        <v>4.7</v>
      </c>
      <c r="F312" s="57">
        <f t="shared" si="87"/>
        <v>8.49</v>
      </c>
      <c r="G312" s="57">
        <f t="shared" si="87"/>
        <v>8.49</v>
      </c>
      <c r="H312" s="57">
        <f t="shared" si="87"/>
        <v>39.08</v>
      </c>
      <c r="I312" s="57">
        <f t="shared" si="87"/>
        <v>42.28</v>
      </c>
      <c r="J312" s="57">
        <f t="shared" si="87"/>
        <v>252.37</v>
      </c>
      <c r="K312" s="57">
        <f t="shared" si="87"/>
        <v>264.77</v>
      </c>
      <c r="L312" s="21"/>
      <c r="M312" s="22"/>
      <c r="N312" s="18"/>
    </row>
    <row r="313" spans="1:14" ht="19.5" thickBot="1">
      <c r="A313" s="168" t="s">
        <v>219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70"/>
      <c r="N313" s="18"/>
    </row>
    <row r="314" spans="1:14" ht="18.7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ht="18.75">
      <c r="A315" s="174" t="s">
        <v>32</v>
      </c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"/>
      <c r="M315" s="18"/>
      <c r="N315" s="18"/>
    </row>
    <row r="316" spans="1:14" ht="19.5" thickBot="1">
      <c r="A316" s="174" t="s">
        <v>28</v>
      </c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"/>
      <c r="M316" s="18"/>
      <c r="N316" s="18"/>
    </row>
    <row r="317" spans="1:14" ht="30" customHeight="1">
      <c r="A317" s="180" t="s">
        <v>10</v>
      </c>
      <c r="B317" s="182" t="s">
        <v>3</v>
      </c>
      <c r="C317" s="182"/>
      <c r="D317" s="182" t="s">
        <v>4</v>
      </c>
      <c r="E317" s="182"/>
      <c r="F317" s="182" t="s">
        <v>5</v>
      </c>
      <c r="G317" s="182"/>
      <c r="H317" s="164" t="s">
        <v>6</v>
      </c>
      <c r="I317" s="164"/>
      <c r="J317" s="164" t="s">
        <v>7</v>
      </c>
      <c r="K317" s="164"/>
      <c r="L317" s="19" t="s">
        <v>88</v>
      </c>
      <c r="M317" s="20" t="s">
        <v>21</v>
      </c>
      <c r="N317" s="18"/>
    </row>
    <row r="318" spans="1:14" ht="18.75">
      <c r="A318" s="181"/>
      <c r="B318" s="21" t="s">
        <v>8</v>
      </c>
      <c r="C318" s="21" t="s">
        <v>0</v>
      </c>
      <c r="D318" s="21" t="s">
        <v>8</v>
      </c>
      <c r="E318" s="21" t="s">
        <v>0</v>
      </c>
      <c r="F318" s="21" t="s">
        <v>8</v>
      </c>
      <c r="G318" s="21" t="s">
        <v>0</v>
      </c>
      <c r="H318" s="21" t="s">
        <v>8</v>
      </c>
      <c r="I318" s="21" t="s">
        <v>0</v>
      </c>
      <c r="J318" s="21" t="s">
        <v>8</v>
      </c>
      <c r="K318" s="21" t="s">
        <v>0</v>
      </c>
      <c r="L318" s="21" t="s">
        <v>0</v>
      </c>
      <c r="M318" s="22"/>
      <c r="N318" s="18"/>
    </row>
    <row r="319" spans="1:14" ht="18.75">
      <c r="A319" s="171" t="s">
        <v>9</v>
      </c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3"/>
      <c r="M319" s="23"/>
      <c r="N319" s="18"/>
    </row>
    <row r="320" spans="1:14" ht="37.5">
      <c r="A320" s="33" t="s">
        <v>250</v>
      </c>
      <c r="B320" s="25" t="s">
        <v>79</v>
      </c>
      <c r="C320" s="25" t="s">
        <v>78</v>
      </c>
      <c r="D320" s="26">
        <v>18.63</v>
      </c>
      <c r="E320" s="26">
        <v>23.34</v>
      </c>
      <c r="F320" s="26">
        <v>15.32</v>
      </c>
      <c r="G320" s="26">
        <v>19.59</v>
      </c>
      <c r="H320" s="26">
        <v>18.079999999999998</v>
      </c>
      <c r="I320" s="26">
        <v>22.37</v>
      </c>
      <c r="J320" s="26">
        <v>291.54000000000002</v>
      </c>
      <c r="K320" s="26">
        <v>369.05</v>
      </c>
      <c r="L320" s="158">
        <f>K322*100/1900</f>
        <v>22.016842105263159</v>
      </c>
      <c r="M320" s="161" t="s">
        <v>22</v>
      </c>
      <c r="N320" s="18"/>
    </row>
    <row r="321" spans="1:14" ht="18.75">
      <c r="A321" s="38" t="s">
        <v>11</v>
      </c>
      <c r="B321" s="25" t="s">
        <v>1</v>
      </c>
      <c r="C321" s="25" t="s">
        <v>2</v>
      </c>
      <c r="D321" s="21">
        <v>0.04</v>
      </c>
      <c r="E321" s="21">
        <v>0.06</v>
      </c>
      <c r="F321" s="21">
        <v>0.01</v>
      </c>
      <c r="G321" s="21">
        <v>0.02</v>
      </c>
      <c r="H321" s="21">
        <v>9.7200000000000006</v>
      </c>
      <c r="I321" s="21">
        <v>12.99</v>
      </c>
      <c r="J321" s="21">
        <v>36.89</v>
      </c>
      <c r="K321" s="21">
        <v>49.27</v>
      </c>
      <c r="L321" s="159"/>
      <c r="M321" s="162"/>
      <c r="N321" s="18"/>
    </row>
    <row r="322" spans="1:14" ht="18.75">
      <c r="A322" s="28" t="s">
        <v>16</v>
      </c>
      <c r="B322" s="29"/>
      <c r="C322" s="29"/>
      <c r="D322" s="36">
        <f t="shared" ref="D322:K322" si="88">SUM(D320:D321)</f>
        <v>18.669999999999998</v>
      </c>
      <c r="E322" s="36">
        <f t="shared" si="88"/>
        <v>23.4</v>
      </c>
      <c r="F322" s="36">
        <f t="shared" si="88"/>
        <v>15.33</v>
      </c>
      <c r="G322" s="36">
        <f t="shared" si="88"/>
        <v>19.61</v>
      </c>
      <c r="H322" s="36">
        <f t="shared" si="88"/>
        <v>27.799999999999997</v>
      </c>
      <c r="I322" s="36">
        <f t="shared" si="88"/>
        <v>35.36</v>
      </c>
      <c r="J322" s="36">
        <f t="shared" si="88"/>
        <v>328.43</v>
      </c>
      <c r="K322" s="36">
        <f t="shared" si="88"/>
        <v>418.32</v>
      </c>
      <c r="L322" s="160"/>
      <c r="M322" s="163"/>
      <c r="N322" s="18"/>
    </row>
    <row r="323" spans="1:14" ht="18.75">
      <c r="A323" s="171" t="s">
        <v>247</v>
      </c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31"/>
      <c r="M323" s="32"/>
      <c r="N323" s="18"/>
    </row>
    <row r="324" spans="1:14" ht="18.75">
      <c r="A324" s="33" t="s">
        <v>55</v>
      </c>
      <c r="B324" s="25" t="s">
        <v>91</v>
      </c>
      <c r="C324" s="25" t="s">
        <v>87</v>
      </c>
      <c r="D324" s="26">
        <v>0.4</v>
      </c>
      <c r="E324" s="26">
        <v>0.6</v>
      </c>
      <c r="F324" s="26">
        <v>0.4</v>
      </c>
      <c r="G324" s="26">
        <v>0.6</v>
      </c>
      <c r="H324" s="26">
        <v>9.8000000000000007</v>
      </c>
      <c r="I324" s="26">
        <v>14.7</v>
      </c>
      <c r="J324" s="26">
        <v>45</v>
      </c>
      <c r="K324" s="26">
        <v>67.5</v>
      </c>
      <c r="L324" s="31"/>
      <c r="M324" s="32"/>
      <c r="N324" s="18"/>
    </row>
    <row r="325" spans="1:14" ht="18.75">
      <c r="A325" s="171" t="s">
        <v>12</v>
      </c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3"/>
      <c r="M325" s="23"/>
      <c r="N325" s="18"/>
    </row>
    <row r="326" spans="1:14" ht="18.75">
      <c r="A326" s="34" t="s">
        <v>126</v>
      </c>
      <c r="B326" s="21">
        <v>30</v>
      </c>
      <c r="C326" s="21">
        <v>40</v>
      </c>
      <c r="D326" s="26">
        <v>0.21</v>
      </c>
      <c r="E326" s="26">
        <f t="shared" ref="E326:E330" si="89">D326*C326/B326</f>
        <v>0.28000000000000003</v>
      </c>
      <c r="F326" s="26">
        <v>0.03</v>
      </c>
      <c r="G326" s="26">
        <f t="shared" ref="G326:G330" si="90">F326*C326/B326</f>
        <v>0.04</v>
      </c>
      <c r="H326" s="26">
        <v>0.56999999999999995</v>
      </c>
      <c r="I326" s="26">
        <f t="shared" ref="I326:I330" si="91">H326*C326/B326</f>
        <v>0.7599999999999999</v>
      </c>
      <c r="J326" s="26">
        <v>3.3</v>
      </c>
      <c r="K326" s="26">
        <f t="shared" ref="K326:K330" si="92">J326*C326/B326</f>
        <v>4.4000000000000004</v>
      </c>
      <c r="L326" s="158">
        <f>K333*100/1900</f>
        <v>34.385631578947361</v>
      </c>
      <c r="M326" s="161" t="s">
        <v>23</v>
      </c>
      <c r="N326" s="18"/>
    </row>
    <row r="327" spans="1:14" ht="18.75">
      <c r="A327" s="33" t="s">
        <v>251</v>
      </c>
      <c r="B327" s="21">
        <v>150</v>
      </c>
      <c r="C327" s="21">
        <v>200</v>
      </c>
      <c r="D327" s="26">
        <v>4.3600000000000003</v>
      </c>
      <c r="E327" s="26">
        <f t="shared" si="89"/>
        <v>5.8133333333333344</v>
      </c>
      <c r="F327" s="26">
        <v>3.85</v>
      </c>
      <c r="G327" s="26">
        <f t="shared" si="90"/>
        <v>5.1333333333333337</v>
      </c>
      <c r="H327" s="26">
        <v>15.15</v>
      </c>
      <c r="I327" s="26">
        <f t="shared" si="91"/>
        <v>20.2</v>
      </c>
      <c r="J327" s="26">
        <v>113.68</v>
      </c>
      <c r="K327" s="26">
        <f t="shared" si="92"/>
        <v>151.57333333333332</v>
      </c>
      <c r="L327" s="159"/>
      <c r="M327" s="162"/>
      <c r="N327" s="18"/>
    </row>
    <row r="328" spans="1:14" ht="18.75">
      <c r="A328" s="33" t="s">
        <v>116</v>
      </c>
      <c r="B328" s="25">
        <v>80</v>
      </c>
      <c r="C328" s="25">
        <v>100</v>
      </c>
      <c r="D328" s="26">
        <v>6.44</v>
      </c>
      <c r="E328" s="26">
        <f t="shared" si="89"/>
        <v>8.0500000000000007</v>
      </c>
      <c r="F328" s="26">
        <v>7.89</v>
      </c>
      <c r="G328" s="26">
        <f t="shared" si="90"/>
        <v>9.8625000000000007</v>
      </c>
      <c r="H328" s="26">
        <v>7.99</v>
      </c>
      <c r="I328" s="26">
        <f t="shared" si="91"/>
        <v>9.9875000000000007</v>
      </c>
      <c r="J328" s="26">
        <v>131.97999999999999</v>
      </c>
      <c r="K328" s="26">
        <f t="shared" si="92"/>
        <v>164.97499999999997</v>
      </c>
      <c r="L328" s="159"/>
      <c r="M328" s="162"/>
      <c r="N328" s="18"/>
    </row>
    <row r="329" spans="1:14" ht="18.75">
      <c r="A329" s="33" t="s">
        <v>94</v>
      </c>
      <c r="B329" s="21">
        <v>100</v>
      </c>
      <c r="C329" s="21">
        <v>130</v>
      </c>
      <c r="D329" s="26">
        <v>1.79</v>
      </c>
      <c r="E329" s="26">
        <f t="shared" si="89"/>
        <v>2.327</v>
      </c>
      <c r="F329" s="26">
        <v>2.75</v>
      </c>
      <c r="G329" s="26">
        <f t="shared" si="90"/>
        <v>3.5750000000000002</v>
      </c>
      <c r="H329" s="26">
        <v>14.69</v>
      </c>
      <c r="I329" s="26">
        <f t="shared" si="91"/>
        <v>19.097000000000001</v>
      </c>
      <c r="J329" s="26">
        <v>88.04</v>
      </c>
      <c r="K329" s="26">
        <f t="shared" si="92"/>
        <v>114.45200000000001</v>
      </c>
      <c r="L329" s="159"/>
      <c r="M329" s="162"/>
      <c r="N329" s="18"/>
    </row>
    <row r="330" spans="1:14" ht="18.75">
      <c r="A330" s="33" t="s">
        <v>86</v>
      </c>
      <c r="B330" s="21">
        <v>150</v>
      </c>
      <c r="C330" s="21">
        <v>200</v>
      </c>
      <c r="D330" s="26">
        <v>0.11</v>
      </c>
      <c r="E330" s="26">
        <f t="shared" si="89"/>
        <v>0.14666666666666667</v>
      </c>
      <c r="F330" s="26">
        <v>0.11</v>
      </c>
      <c r="G330" s="26">
        <f t="shared" si="90"/>
        <v>0.14666666666666667</v>
      </c>
      <c r="H330" s="26">
        <v>16.12</v>
      </c>
      <c r="I330" s="26">
        <f t="shared" si="91"/>
        <v>21.493333333333332</v>
      </c>
      <c r="J330" s="26">
        <v>63.32</v>
      </c>
      <c r="K330" s="26">
        <f t="shared" si="92"/>
        <v>84.426666666666662</v>
      </c>
      <c r="L330" s="159"/>
      <c r="M330" s="162"/>
      <c r="N330" s="18"/>
    </row>
    <row r="331" spans="1:14" ht="18.75">
      <c r="A331" s="33" t="s">
        <v>15</v>
      </c>
      <c r="B331" s="21">
        <v>20</v>
      </c>
      <c r="C331" s="21">
        <v>30</v>
      </c>
      <c r="D331" s="26">
        <v>1.22</v>
      </c>
      <c r="E331" s="26">
        <f>D331*C331/B331</f>
        <v>1.83</v>
      </c>
      <c r="F331" s="26">
        <v>0.24</v>
      </c>
      <c r="G331" s="26">
        <f>F331*C331/B331</f>
        <v>0.36</v>
      </c>
      <c r="H331" s="26">
        <v>8.18</v>
      </c>
      <c r="I331" s="26">
        <f>H331*C331/B331</f>
        <v>12.27</v>
      </c>
      <c r="J331" s="26">
        <v>41.2</v>
      </c>
      <c r="K331" s="26">
        <f>J331*C331/B331</f>
        <v>61.8</v>
      </c>
      <c r="L331" s="159"/>
      <c r="M331" s="162"/>
      <c r="N331" s="18"/>
    </row>
    <row r="332" spans="1:14" ht="18.75">
      <c r="A332" s="33" t="s">
        <v>47</v>
      </c>
      <c r="B332" s="21">
        <v>20</v>
      </c>
      <c r="C332" s="21">
        <v>30</v>
      </c>
      <c r="D332" s="41">
        <v>1.58</v>
      </c>
      <c r="E332" s="41">
        <f>D332*C332/B332</f>
        <v>2.37</v>
      </c>
      <c r="F332" s="41">
        <v>0.2</v>
      </c>
      <c r="G332" s="41">
        <f>F332*C332/B332</f>
        <v>0.3</v>
      </c>
      <c r="H332" s="41">
        <v>9.6199999999999992</v>
      </c>
      <c r="I332" s="41">
        <f>H332*C332/B332</f>
        <v>14.429999999999998</v>
      </c>
      <c r="J332" s="41">
        <v>47.8</v>
      </c>
      <c r="K332" s="41">
        <f>J332*C332/B332</f>
        <v>71.7</v>
      </c>
      <c r="L332" s="159"/>
      <c r="M332" s="162"/>
      <c r="N332" s="18"/>
    </row>
    <row r="333" spans="1:14" ht="18.75">
      <c r="A333" s="35" t="s">
        <v>17</v>
      </c>
      <c r="B333" s="36"/>
      <c r="C333" s="36"/>
      <c r="D333" s="30">
        <f>SUM(D326:D332)</f>
        <v>15.71</v>
      </c>
      <c r="E333" s="30">
        <f t="shared" ref="E333:K333" si="93">SUM(E326:E332)</f>
        <v>20.817000000000004</v>
      </c>
      <c r="F333" s="30">
        <f t="shared" si="93"/>
        <v>15.069999999999999</v>
      </c>
      <c r="G333" s="30">
        <f t="shared" si="93"/>
        <v>19.417500000000004</v>
      </c>
      <c r="H333" s="30">
        <f t="shared" si="93"/>
        <v>72.319999999999993</v>
      </c>
      <c r="I333" s="30">
        <f t="shared" si="93"/>
        <v>98.237833333333327</v>
      </c>
      <c r="J333" s="30">
        <f t="shared" si="93"/>
        <v>489.32</v>
      </c>
      <c r="K333" s="30">
        <f t="shared" si="93"/>
        <v>653.32699999999988</v>
      </c>
      <c r="L333" s="160"/>
      <c r="M333" s="163"/>
      <c r="N333" s="18"/>
    </row>
    <row r="334" spans="1:14" ht="18.75">
      <c r="A334" s="171" t="s">
        <v>13</v>
      </c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4"/>
      <c r="M334" s="45"/>
      <c r="N334" s="18"/>
    </row>
    <row r="335" spans="1:14" ht="18.75">
      <c r="A335" s="27" t="s">
        <v>102</v>
      </c>
      <c r="B335" s="21">
        <v>150</v>
      </c>
      <c r="C335" s="21">
        <v>150</v>
      </c>
      <c r="D335" s="21">
        <v>9.16</v>
      </c>
      <c r="E335" s="21">
        <v>9.16</v>
      </c>
      <c r="F335" s="21">
        <v>10.23</v>
      </c>
      <c r="G335" s="21">
        <v>10.23</v>
      </c>
      <c r="H335" s="21">
        <v>13.2</v>
      </c>
      <c r="I335" s="21">
        <v>13.2</v>
      </c>
      <c r="J335" s="21">
        <v>187.05</v>
      </c>
      <c r="K335" s="21">
        <v>187.05</v>
      </c>
      <c r="L335" s="199">
        <f>K339*100/1900</f>
        <v>22.340526315789475</v>
      </c>
      <c r="M335" s="206">
        <v>0.25</v>
      </c>
      <c r="N335" s="18"/>
    </row>
    <row r="336" spans="1:14" ht="34.5" customHeight="1">
      <c r="A336" s="33" t="s">
        <v>117</v>
      </c>
      <c r="B336" s="21">
        <v>150</v>
      </c>
      <c r="C336" s="21">
        <v>200</v>
      </c>
      <c r="D336" s="26">
        <v>0.09</v>
      </c>
      <c r="E336" s="26">
        <f t="shared" ref="E336:E337" si="94">D336*C336/B336</f>
        <v>0.12</v>
      </c>
      <c r="F336" s="26">
        <v>0.08</v>
      </c>
      <c r="G336" s="26">
        <f t="shared" ref="G336:G337" si="95">F336*C336/B336</f>
        <v>0.10666666666666667</v>
      </c>
      <c r="H336" s="26">
        <v>19.760000000000002</v>
      </c>
      <c r="I336" s="26">
        <f t="shared" ref="I336:I337" si="96">H336*C336/B336</f>
        <v>26.346666666666671</v>
      </c>
      <c r="J336" s="26">
        <v>77.94</v>
      </c>
      <c r="K336" s="26">
        <f t="shared" ref="K336:K337" si="97">J336*C336/B336</f>
        <v>103.92</v>
      </c>
      <c r="L336" s="199"/>
      <c r="M336" s="207"/>
      <c r="N336" s="18"/>
    </row>
    <row r="337" spans="1:14" ht="18.75">
      <c r="A337" s="33" t="s">
        <v>15</v>
      </c>
      <c r="B337" s="21">
        <v>20</v>
      </c>
      <c r="C337" s="21">
        <v>30</v>
      </c>
      <c r="D337" s="26">
        <v>1.22</v>
      </c>
      <c r="E337" s="26">
        <f t="shared" si="94"/>
        <v>1.83</v>
      </c>
      <c r="F337" s="26">
        <v>0.24</v>
      </c>
      <c r="G337" s="26">
        <f t="shared" si="95"/>
        <v>0.36</v>
      </c>
      <c r="H337" s="26">
        <v>8.18</v>
      </c>
      <c r="I337" s="26">
        <f t="shared" si="96"/>
        <v>12.27</v>
      </c>
      <c r="J337" s="26">
        <v>41.2</v>
      </c>
      <c r="K337" s="26">
        <f t="shared" si="97"/>
        <v>61.8</v>
      </c>
      <c r="L337" s="199"/>
      <c r="M337" s="207"/>
      <c r="N337" s="18"/>
    </row>
    <row r="338" spans="1:14" ht="18.75">
      <c r="A338" s="33" t="s">
        <v>47</v>
      </c>
      <c r="B338" s="21">
        <v>20</v>
      </c>
      <c r="C338" s="21">
        <v>30</v>
      </c>
      <c r="D338" s="41">
        <v>1.58</v>
      </c>
      <c r="E338" s="41">
        <f>D338*C338/B338</f>
        <v>2.37</v>
      </c>
      <c r="F338" s="41">
        <v>0.2</v>
      </c>
      <c r="G338" s="41">
        <f>F338*C338/B338</f>
        <v>0.3</v>
      </c>
      <c r="H338" s="41">
        <v>9.6199999999999992</v>
      </c>
      <c r="I338" s="41">
        <f>H338*C338/B338</f>
        <v>14.429999999999998</v>
      </c>
      <c r="J338" s="41">
        <v>47.8</v>
      </c>
      <c r="K338" s="41">
        <f>J338*C338/B338</f>
        <v>71.7</v>
      </c>
      <c r="L338" s="199"/>
      <c r="M338" s="207"/>
      <c r="N338" s="18"/>
    </row>
    <row r="339" spans="1:14" ht="18.75">
      <c r="A339" s="28" t="s">
        <v>18</v>
      </c>
      <c r="B339" s="21"/>
      <c r="C339" s="21"/>
      <c r="D339" s="36">
        <f>SUM(D335:D338)</f>
        <v>12.05</v>
      </c>
      <c r="E339" s="36">
        <f t="shared" ref="E339:K339" si="98">SUM(E335:E338)</f>
        <v>13.48</v>
      </c>
      <c r="F339" s="36">
        <f t="shared" si="98"/>
        <v>10.75</v>
      </c>
      <c r="G339" s="36">
        <f t="shared" si="98"/>
        <v>10.996666666666668</v>
      </c>
      <c r="H339" s="36">
        <f t="shared" si="98"/>
        <v>50.76</v>
      </c>
      <c r="I339" s="36">
        <f t="shared" si="98"/>
        <v>66.246666666666655</v>
      </c>
      <c r="J339" s="36">
        <f t="shared" si="98"/>
        <v>353.99</v>
      </c>
      <c r="K339" s="36">
        <f t="shared" si="98"/>
        <v>424.47</v>
      </c>
      <c r="L339" s="199"/>
      <c r="M339" s="208"/>
      <c r="N339" s="18"/>
    </row>
    <row r="340" spans="1:14" ht="18.75">
      <c r="A340" s="28" t="s">
        <v>19</v>
      </c>
      <c r="B340" s="21"/>
      <c r="C340" s="21"/>
      <c r="D340" s="30">
        <f>D322+D333+D339+D324+D345</f>
        <v>50.149999999999991</v>
      </c>
      <c r="E340" s="30">
        <f t="shared" ref="E340:K340" si="99">E322+E333+E339+E324+E345</f>
        <v>61.647000000000006</v>
      </c>
      <c r="F340" s="30">
        <f t="shared" si="99"/>
        <v>54.5</v>
      </c>
      <c r="G340" s="30">
        <f t="shared" si="99"/>
        <v>63.57416666666667</v>
      </c>
      <c r="H340" s="30">
        <f t="shared" si="99"/>
        <v>207.65</v>
      </c>
      <c r="I340" s="30">
        <f t="shared" si="99"/>
        <v>264.71449999999999</v>
      </c>
      <c r="J340" s="30">
        <f t="shared" si="99"/>
        <v>1540.46</v>
      </c>
      <c r="K340" s="30">
        <f t="shared" si="99"/>
        <v>1899.7370000000001</v>
      </c>
      <c r="L340" s="39"/>
      <c r="M340" s="22"/>
      <c r="N340" s="18"/>
    </row>
    <row r="341" spans="1:14" ht="37.5">
      <c r="A341" s="35" t="s">
        <v>20</v>
      </c>
      <c r="B341" s="21"/>
      <c r="C341" s="21"/>
      <c r="D341" s="128">
        <v>1</v>
      </c>
      <c r="E341" s="128">
        <v>1</v>
      </c>
      <c r="F341" s="128">
        <f>F340/D340</f>
        <v>1.0867397806580261</v>
      </c>
      <c r="G341" s="128">
        <f>G340/E340</f>
        <v>1.0312613211781054</v>
      </c>
      <c r="H341" s="128">
        <f>H340/D340</f>
        <v>4.1405782652043879</v>
      </c>
      <c r="I341" s="128">
        <f>I340/E340</f>
        <v>4.2940370172108935</v>
      </c>
      <c r="J341" s="58"/>
      <c r="K341" s="58"/>
      <c r="L341" s="21"/>
      <c r="M341" s="22"/>
      <c r="N341" s="18"/>
    </row>
    <row r="342" spans="1:14" ht="18.75">
      <c r="A342" s="165" t="s">
        <v>141</v>
      </c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7"/>
      <c r="N342" s="18"/>
    </row>
    <row r="343" spans="1:14" ht="18.75">
      <c r="A343" s="33" t="s">
        <v>164</v>
      </c>
      <c r="B343" s="21">
        <v>150</v>
      </c>
      <c r="C343" s="21">
        <v>150</v>
      </c>
      <c r="D343" s="26">
        <v>3.24</v>
      </c>
      <c r="E343" s="26">
        <v>3.24</v>
      </c>
      <c r="F343" s="26">
        <v>12.94</v>
      </c>
      <c r="G343" s="26">
        <v>12.94</v>
      </c>
      <c r="H343" s="26">
        <v>37.380000000000003</v>
      </c>
      <c r="I343" s="26">
        <v>37.380000000000003</v>
      </c>
      <c r="J343" s="26">
        <v>286.42</v>
      </c>
      <c r="K343" s="26">
        <v>286.42</v>
      </c>
      <c r="L343" s="177">
        <f>K345*100/1900</f>
        <v>17.690526315789473</v>
      </c>
      <c r="M343" s="155">
        <v>0.15</v>
      </c>
      <c r="N343" s="18"/>
    </row>
    <row r="344" spans="1:14" ht="18.75">
      <c r="A344" s="86" t="s">
        <v>11</v>
      </c>
      <c r="B344" s="64" t="s">
        <v>1</v>
      </c>
      <c r="C344" s="64" t="s">
        <v>2</v>
      </c>
      <c r="D344" s="65">
        <v>0.08</v>
      </c>
      <c r="E344" s="65">
        <v>0.11</v>
      </c>
      <c r="F344" s="65">
        <v>0.01</v>
      </c>
      <c r="G344" s="65">
        <v>0.01</v>
      </c>
      <c r="H344" s="65">
        <v>9.59</v>
      </c>
      <c r="I344" s="65">
        <v>12.79</v>
      </c>
      <c r="J344" s="65">
        <v>37.299999999999997</v>
      </c>
      <c r="K344" s="65">
        <v>49.7</v>
      </c>
      <c r="L344" s="179"/>
      <c r="M344" s="183"/>
      <c r="N344" s="18"/>
    </row>
    <row r="345" spans="1:14" ht="18.75">
      <c r="A345" s="35" t="s">
        <v>142</v>
      </c>
      <c r="B345" s="21"/>
      <c r="C345" s="21"/>
      <c r="D345" s="57">
        <f>SUM(D343:D344)</f>
        <v>3.3200000000000003</v>
      </c>
      <c r="E345" s="57">
        <f t="shared" ref="E345:K345" si="100">SUM(E343:E344)</f>
        <v>3.35</v>
      </c>
      <c r="F345" s="57">
        <f t="shared" si="100"/>
        <v>12.95</v>
      </c>
      <c r="G345" s="57">
        <f t="shared" si="100"/>
        <v>12.95</v>
      </c>
      <c r="H345" s="57">
        <f t="shared" si="100"/>
        <v>46.97</v>
      </c>
      <c r="I345" s="57">
        <f t="shared" si="100"/>
        <v>50.17</v>
      </c>
      <c r="J345" s="57">
        <f t="shared" si="100"/>
        <v>323.72000000000003</v>
      </c>
      <c r="K345" s="57">
        <f t="shared" si="100"/>
        <v>336.12</v>
      </c>
      <c r="L345" s="21"/>
      <c r="M345" s="22"/>
      <c r="N345" s="18"/>
    </row>
    <row r="346" spans="1:14" ht="19.5" thickBot="1">
      <c r="A346" s="168" t="s">
        <v>217</v>
      </c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70"/>
      <c r="N346" s="18"/>
    </row>
    <row r="347" spans="1:14" ht="18.7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52"/>
      <c r="M347" s="18"/>
      <c r="N347" s="18"/>
    </row>
    <row r="348" spans="1:14" ht="18.75">
      <c r="A348" s="174" t="s">
        <v>32</v>
      </c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"/>
      <c r="M348" s="18"/>
      <c r="N348" s="18"/>
    </row>
    <row r="349" spans="1:14" ht="19.5" thickBot="1">
      <c r="A349" s="174" t="s">
        <v>29</v>
      </c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"/>
      <c r="M349" s="18"/>
      <c r="N349" s="18"/>
    </row>
    <row r="350" spans="1:14" ht="30" customHeight="1">
      <c r="A350" s="180" t="s">
        <v>10</v>
      </c>
      <c r="B350" s="182" t="s">
        <v>3</v>
      </c>
      <c r="C350" s="182"/>
      <c r="D350" s="182" t="s">
        <v>4</v>
      </c>
      <c r="E350" s="182"/>
      <c r="F350" s="182" t="s">
        <v>5</v>
      </c>
      <c r="G350" s="182"/>
      <c r="H350" s="164" t="s">
        <v>6</v>
      </c>
      <c r="I350" s="164"/>
      <c r="J350" s="164" t="s">
        <v>7</v>
      </c>
      <c r="K350" s="164"/>
      <c r="L350" s="19" t="s">
        <v>88</v>
      </c>
      <c r="M350" s="20" t="s">
        <v>21</v>
      </c>
      <c r="N350" s="18"/>
    </row>
    <row r="351" spans="1:14" ht="18.75">
      <c r="A351" s="181"/>
      <c r="B351" s="21" t="s">
        <v>8</v>
      </c>
      <c r="C351" s="21" t="s">
        <v>0</v>
      </c>
      <c r="D351" s="21" t="s">
        <v>8</v>
      </c>
      <c r="E351" s="21" t="s">
        <v>0</v>
      </c>
      <c r="F351" s="21" t="s">
        <v>8</v>
      </c>
      <c r="G351" s="21" t="s">
        <v>0</v>
      </c>
      <c r="H351" s="21" t="s">
        <v>8</v>
      </c>
      <c r="I351" s="21" t="s">
        <v>0</v>
      </c>
      <c r="J351" s="21" t="s">
        <v>8</v>
      </c>
      <c r="K351" s="21" t="s">
        <v>0</v>
      </c>
      <c r="L351" s="21" t="s">
        <v>0</v>
      </c>
      <c r="M351" s="22"/>
      <c r="N351" s="18"/>
    </row>
    <row r="352" spans="1:14" ht="18.75">
      <c r="A352" s="171" t="s">
        <v>9</v>
      </c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3"/>
      <c r="M352" s="23"/>
      <c r="N352" s="18"/>
    </row>
    <row r="353" spans="1:14" ht="18.75">
      <c r="A353" s="34" t="s">
        <v>132</v>
      </c>
      <c r="B353" s="25">
        <v>130</v>
      </c>
      <c r="C353" s="25">
        <v>180</v>
      </c>
      <c r="D353" s="26">
        <v>4.8099999999999996</v>
      </c>
      <c r="E353" s="26">
        <f>D353*C353/B353</f>
        <v>6.6599999999999993</v>
      </c>
      <c r="F353" s="26">
        <v>4.92</v>
      </c>
      <c r="G353" s="26">
        <f>F353*C353/B353</f>
        <v>6.8123076923076926</v>
      </c>
      <c r="H353" s="26">
        <v>25.06</v>
      </c>
      <c r="I353" s="26">
        <f>H353*C353/B353</f>
        <v>34.698461538461537</v>
      </c>
      <c r="J353" s="26">
        <v>165.75</v>
      </c>
      <c r="K353" s="26">
        <f>J353*C353/B353</f>
        <v>229.5</v>
      </c>
      <c r="L353" s="158">
        <f>K356*100/1900</f>
        <v>25.096491228070178</v>
      </c>
      <c r="M353" s="161" t="s">
        <v>22</v>
      </c>
      <c r="N353" s="18"/>
    </row>
    <row r="354" spans="1:14" ht="18.75">
      <c r="A354" s="27" t="s">
        <v>77</v>
      </c>
      <c r="B354" s="25">
        <v>150</v>
      </c>
      <c r="C354" s="25">
        <v>200</v>
      </c>
      <c r="D354" s="26">
        <v>2.29</v>
      </c>
      <c r="E354" s="26">
        <f t="shared" ref="E354:E355" si="101">D354*C354/B354</f>
        <v>3.0533333333333332</v>
      </c>
      <c r="F354" s="26">
        <v>1.99</v>
      </c>
      <c r="G354" s="26">
        <f t="shared" ref="G354:G355" si="102">F354*C354/B354</f>
        <v>2.6533333333333333</v>
      </c>
      <c r="H354" s="26">
        <v>12.66</v>
      </c>
      <c r="I354" s="26">
        <f t="shared" ref="I354:I355" si="103">H354*C354/B354</f>
        <v>16.88</v>
      </c>
      <c r="J354" s="26">
        <v>75.55</v>
      </c>
      <c r="K354" s="26">
        <f t="shared" ref="K354:K355" si="104">J354*C354/B354</f>
        <v>100.73333333333333</v>
      </c>
      <c r="L354" s="159"/>
      <c r="M354" s="162"/>
      <c r="N354" s="18"/>
    </row>
    <row r="355" spans="1:14" ht="18.75">
      <c r="A355" s="27" t="s">
        <v>133</v>
      </c>
      <c r="B355" s="25">
        <v>40</v>
      </c>
      <c r="C355" s="25">
        <v>50</v>
      </c>
      <c r="D355" s="26">
        <v>1.96</v>
      </c>
      <c r="E355" s="26">
        <f t="shared" si="101"/>
        <v>2.4500000000000002</v>
      </c>
      <c r="F355" s="26">
        <v>3.54</v>
      </c>
      <c r="G355" s="26">
        <f t="shared" si="102"/>
        <v>4.4249999999999998</v>
      </c>
      <c r="H355" s="26">
        <v>19.41</v>
      </c>
      <c r="I355" s="26">
        <f t="shared" si="103"/>
        <v>24.262499999999999</v>
      </c>
      <c r="J355" s="26">
        <v>117.28</v>
      </c>
      <c r="K355" s="26">
        <f t="shared" si="104"/>
        <v>146.6</v>
      </c>
      <c r="L355" s="159"/>
      <c r="M355" s="162"/>
      <c r="N355" s="18"/>
    </row>
    <row r="356" spans="1:14" ht="18.75">
      <c r="A356" s="28" t="s">
        <v>16</v>
      </c>
      <c r="B356" s="29"/>
      <c r="C356" s="29"/>
      <c r="D356" s="30">
        <f t="shared" ref="D356:K356" si="105">SUM(D353:D355)</f>
        <v>9.0599999999999987</v>
      </c>
      <c r="E356" s="30">
        <f t="shared" si="105"/>
        <v>12.163333333333334</v>
      </c>
      <c r="F356" s="30">
        <f t="shared" si="105"/>
        <v>10.45</v>
      </c>
      <c r="G356" s="30">
        <f t="shared" si="105"/>
        <v>13.890641025641028</v>
      </c>
      <c r="H356" s="30">
        <f t="shared" si="105"/>
        <v>57.129999999999995</v>
      </c>
      <c r="I356" s="30">
        <f t="shared" si="105"/>
        <v>75.840961538461542</v>
      </c>
      <c r="J356" s="30">
        <f t="shared" si="105"/>
        <v>358.58000000000004</v>
      </c>
      <c r="K356" s="30">
        <f t="shared" si="105"/>
        <v>476.83333333333337</v>
      </c>
      <c r="L356" s="160"/>
      <c r="M356" s="163"/>
      <c r="N356" s="18"/>
    </row>
    <row r="357" spans="1:14" ht="18.75">
      <c r="A357" s="171" t="s">
        <v>247</v>
      </c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31"/>
      <c r="M357" s="32"/>
      <c r="N357" s="18"/>
    </row>
    <row r="358" spans="1:14" ht="18.75">
      <c r="A358" s="33" t="s">
        <v>55</v>
      </c>
      <c r="B358" s="25" t="s">
        <v>91</v>
      </c>
      <c r="C358" s="25" t="s">
        <v>87</v>
      </c>
      <c r="D358" s="26">
        <v>0.4</v>
      </c>
      <c r="E358" s="26">
        <v>0.6</v>
      </c>
      <c r="F358" s="26">
        <v>0.4</v>
      </c>
      <c r="G358" s="26">
        <v>0.6</v>
      </c>
      <c r="H358" s="26">
        <v>9.8000000000000007</v>
      </c>
      <c r="I358" s="26">
        <v>14.7</v>
      </c>
      <c r="J358" s="26">
        <v>45</v>
      </c>
      <c r="K358" s="26">
        <v>67.5</v>
      </c>
      <c r="L358" s="31"/>
      <c r="M358" s="32"/>
      <c r="N358" s="18"/>
    </row>
    <row r="359" spans="1:14" ht="18.75">
      <c r="A359" s="171" t="s">
        <v>12</v>
      </c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3"/>
      <c r="M359" s="23"/>
      <c r="N359" s="18"/>
    </row>
    <row r="360" spans="1:14" ht="37.5">
      <c r="A360" s="34" t="s">
        <v>135</v>
      </c>
      <c r="B360" s="21">
        <v>40</v>
      </c>
      <c r="C360" s="21">
        <v>50</v>
      </c>
      <c r="D360" s="26">
        <v>2.36</v>
      </c>
      <c r="E360" s="26">
        <f>D360*C360/B360</f>
        <v>2.95</v>
      </c>
      <c r="F360" s="26">
        <v>5.37</v>
      </c>
      <c r="G360" s="26">
        <f>F360*C360/B360</f>
        <v>6.7125000000000004</v>
      </c>
      <c r="H360" s="26">
        <v>1.2</v>
      </c>
      <c r="I360" s="26">
        <f>H360*C360/B360</f>
        <v>1.5</v>
      </c>
      <c r="J360" s="26">
        <v>74.760000000000005</v>
      </c>
      <c r="K360" s="26">
        <f>J360*C360/B360</f>
        <v>93.450000000000017</v>
      </c>
      <c r="L360" s="158">
        <f>K367*100/1900</f>
        <v>32.466894736842107</v>
      </c>
      <c r="M360" s="161" t="s">
        <v>23</v>
      </c>
      <c r="N360" s="18"/>
    </row>
    <row r="361" spans="1:14" ht="18.75">
      <c r="A361" s="24" t="s">
        <v>208</v>
      </c>
      <c r="B361" s="129" t="s">
        <v>82</v>
      </c>
      <c r="C361" s="49" t="s">
        <v>83</v>
      </c>
      <c r="D361" s="41">
        <v>1.08</v>
      </c>
      <c r="E361" s="26">
        <v>1.44</v>
      </c>
      <c r="F361" s="26">
        <v>1.67</v>
      </c>
      <c r="G361" s="26">
        <v>2.23</v>
      </c>
      <c r="H361" s="26">
        <v>3.52</v>
      </c>
      <c r="I361" s="26">
        <v>4.6900000000000004</v>
      </c>
      <c r="J361" s="26">
        <v>36.43</v>
      </c>
      <c r="K361" s="26">
        <v>48.57</v>
      </c>
      <c r="L361" s="159"/>
      <c r="M361" s="162"/>
      <c r="N361" s="18"/>
    </row>
    <row r="362" spans="1:14" ht="18.75">
      <c r="A362" s="33" t="s">
        <v>209</v>
      </c>
      <c r="B362" s="25">
        <v>60</v>
      </c>
      <c r="C362" s="25">
        <v>70</v>
      </c>
      <c r="D362" s="41">
        <v>9.48</v>
      </c>
      <c r="E362" s="26">
        <v>11.25</v>
      </c>
      <c r="F362" s="26">
        <v>6.9</v>
      </c>
      <c r="G362" s="26">
        <v>7.13</v>
      </c>
      <c r="H362" s="26">
        <v>1.38</v>
      </c>
      <c r="I362" s="26">
        <v>1.38</v>
      </c>
      <c r="J362" s="26">
        <v>107.9</v>
      </c>
      <c r="K362" s="26">
        <v>117.18</v>
      </c>
      <c r="L362" s="159"/>
      <c r="M362" s="162"/>
      <c r="N362" s="18"/>
    </row>
    <row r="363" spans="1:14" ht="18.75">
      <c r="A363" s="33" t="s">
        <v>80</v>
      </c>
      <c r="B363" s="21">
        <v>100</v>
      </c>
      <c r="C363" s="21">
        <v>130</v>
      </c>
      <c r="D363" s="26">
        <v>2.17</v>
      </c>
      <c r="E363" s="26">
        <f>D363*C363/B363</f>
        <v>2.8209999999999997</v>
      </c>
      <c r="F363" s="26">
        <v>3.14</v>
      </c>
      <c r="G363" s="26">
        <f>F363*C363/B363</f>
        <v>4.0819999999999999</v>
      </c>
      <c r="H363" s="26">
        <v>14.68</v>
      </c>
      <c r="I363" s="26">
        <f>H363*C363/B363</f>
        <v>19.084</v>
      </c>
      <c r="J363" s="26">
        <v>98.27</v>
      </c>
      <c r="K363" s="26">
        <f>J363*C363/B363</f>
        <v>127.751</v>
      </c>
      <c r="L363" s="159"/>
      <c r="M363" s="162"/>
      <c r="N363" s="18"/>
    </row>
    <row r="364" spans="1:14" ht="18.75">
      <c r="A364" s="33" t="s">
        <v>200</v>
      </c>
      <c r="B364" s="21">
        <v>150</v>
      </c>
      <c r="C364" s="21">
        <v>200</v>
      </c>
      <c r="D364" s="26">
        <v>0.09</v>
      </c>
      <c r="E364" s="26">
        <f t="shared" ref="E364" si="106">D364*C364/B364</f>
        <v>0.12</v>
      </c>
      <c r="F364" s="26">
        <v>0.08</v>
      </c>
      <c r="G364" s="26">
        <f t="shared" ref="G364" si="107">F364*C364/B364</f>
        <v>0.10666666666666667</v>
      </c>
      <c r="H364" s="26">
        <v>9.76</v>
      </c>
      <c r="I364" s="26">
        <f t="shared" ref="I364" si="108">H364*C364/B364</f>
        <v>13.013333333333334</v>
      </c>
      <c r="J364" s="26">
        <v>77.94</v>
      </c>
      <c r="K364" s="26">
        <f t="shared" ref="K364" si="109">J364*C364/B364</f>
        <v>103.92</v>
      </c>
      <c r="L364" s="159"/>
      <c r="M364" s="162"/>
      <c r="N364" s="18"/>
    </row>
    <row r="365" spans="1:14" ht="18.75">
      <c r="A365" s="33" t="s">
        <v>15</v>
      </c>
      <c r="B365" s="21">
        <v>20</v>
      </c>
      <c r="C365" s="21">
        <v>30</v>
      </c>
      <c r="D365" s="41">
        <v>1.32</v>
      </c>
      <c r="E365" s="41">
        <f>D365*C365/B365</f>
        <v>1.98</v>
      </c>
      <c r="F365" s="41">
        <v>0.24</v>
      </c>
      <c r="G365" s="41">
        <f>F365*C365/B365</f>
        <v>0.36</v>
      </c>
      <c r="H365" s="41">
        <v>6.84</v>
      </c>
      <c r="I365" s="41">
        <f>H365*C365/B365</f>
        <v>10.26</v>
      </c>
      <c r="J365" s="41">
        <v>36.200000000000003</v>
      </c>
      <c r="K365" s="41">
        <f>J365*C365/B365</f>
        <v>54.3</v>
      </c>
      <c r="L365" s="159"/>
      <c r="M365" s="162"/>
      <c r="N365" s="18"/>
    </row>
    <row r="366" spans="1:14" ht="18.75">
      <c r="A366" s="33" t="s">
        <v>47</v>
      </c>
      <c r="B366" s="21">
        <v>20</v>
      </c>
      <c r="C366" s="21">
        <v>30</v>
      </c>
      <c r="D366" s="41">
        <v>1.58</v>
      </c>
      <c r="E366" s="41">
        <f>D366*C366/B366</f>
        <v>2.37</v>
      </c>
      <c r="F366" s="41">
        <v>0.2</v>
      </c>
      <c r="G366" s="41">
        <f>F366*C366/B366</f>
        <v>0.3</v>
      </c>
      <c r="H366" s="41">
        <v>9.6199999999999992</v>
      </c>
      <c r="I366" s="41">
        <f>H366*C366/B366</f>
        <v>14.429999999999998</v>
      </c>
      <c r="J366" s="41">
        <v>47.8</v>
      </c>
      <c r="K366" s="41">
        <f>J366*C366/B366</f>
        <v>71.7</v>
      </c>
      <c r="L366" s="159"/>
      <c r="M366" s="162"/>
      <c r="N366" s="18"/>
    </row>
    <row r="367" spans="1:14" ht="18.75">
      <c r="A367" s="35" t="s">
        <v>17</v>
      </c>
      <c r="B367" s="36"/>
      <c r="C367" s="36"/>
      <c r="D367" s="30">
        <f>SUM(D360:D366)</f>
        <v>18.079999999999998</v>
      </c>
      <c r="E367" s="30">
        <f t="shared" ref="E367:K367" si="110">SUM(E360:E366)</f>
        <v>22.931000000000001</v>
      </c>
      <c r="F367" s="30">
        <f t="shared" si="110"/>
        <v>17.599999999999998</v>
      </c>
      <c r="G367" s="30">
        <f t="shared" si="110"/>
        <v>20.921166666666668</v>
      </c>
      <c r="H367" s="30">
        <f t="shared" si="110"/>
        <v>46.999999999999993</v>
      </c>
      <c r="I367" s="30">
        <f t="shared" si="110"/>
        <v>64.35733333333333</v>
      </c>
      <c r="J367" s="30">
        <f t="shared" si="110"/>
        <v>479.3</v>
      </c>
      <c r="K367" s="30">
        <f t="shared" si="110"/>
        <v>616.87100000000009</v>
      </c>
      <c r="L367" s="160"/>
      <c r="M367" s="163"/>
      <c r="N367" s="18"/>
    </row>
    <row r="368" spans="1:14" ht="18.75">
      <c r="A368" s="171" t="s">
        <v>13</v>
      </c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4"/>
      <c r="M368" s="45"/>
      <c r="N368" s="18"/>
    </row>
    <row r="369" spans="1:14" ht="37.5">
      <c r="A369" s="34" t="s">
        <v>98</v>
      </c>
      <c r="B369" s="25" t="s">
        <v>95</v>
      </c>
      <c r="C369" s="25" t="s">
        <v>134</v>
      </c>
      <c r="D369" s="21">
        <v>9.1999999999999993</v>
      </c>
      <c r="E369" s="21">
        <v>12.4</v>
      </c>
      <c r="F369" s="21">
        <v>7.9</v>
      </c>
      <c r="G369" s="21">
        <v>9.83</v>
      </c>
      <c r="H369" s="21">
        <v>18.3</v>
      </c>
      <c r="I369" s="21">
        <v>22.91</v>
      </c>
      <c r="J369" s="21">
        <v>201.3</v>
      </c>
      <c r="K369" s="21">
        <v>233.26</v>
      </c>
      <c r="L369" s="177">
        <f>K372*100/1900</f>
        <v>21.945263157894736</v>
      </c>
      <c r="M369" s="155">
        <v>0.25</v>
      </c>
      <c r="N369" s="18"/>
    </row>
    <row r="370" spans="1:14" ht="18.75">
      <c r="A370" s="34" t="s">
        <v>85</v>
      </c>
      <c r="B370" s="21">
        <v>150</v>
      </c>
      <c r="C370" s="21">
        <v>200</v>
      </c>
      <c r="D370" s="21">
        <v>4.2</v>
      </c>
      <c r="E370" s="21">
        <v>5.6</v>
      </c>
      <c r="F370" s="21">
        <v>4.8</v>
      </c>
      <c r="G370" s="21">
        <v>6.4</v>
      </c>
      <c r="H370" s="21">
        <v>6.15</v>
      </c>
      <c r="I370" s="21">
        <v>8.1999999999999993</v>
      </c>
      <c r="J370" s="21">
        <v>84</v>
      </c>
      <c r="K370" s="21">
        <v>112</v>
      </c>
      <c r="L370" s="178"/>
      <c r="M370" s="185"/>
      <c r="N370" s="18"/>
    </row>
    <row r="371" spans="1:14" ht="18.75">
      <c r="A371" s="33" t="s">
        <v>47</v>
      </c>
      <c r="B371" s="21">
        <v>20</v>
      </c>
      <c r="C371" s="21">
        <v>30</v>
      </c>
      <c r="D371" s="41">
        <v>1.58</v>
      </c>
      <c r="E371" s="41">
        <f>D371*C371/B371</f>
        <v>2.37</v>
      </c>
      <c r="F371" s="41">
        <v>0.2</v>
      </c>
      <c r="G371" s="41">
        <f>F371*C371/B371</f>
        <v>0.3</v>
      </c>
      <c r="H371" s="41">
        <v>9.6199999999999992</v>
      </c>
      <c r="I371" s="41">
        <f>H371*C371/B371</f>
        <v>14.429999999999998</v>
      </c>
      <c r="J371" s="41">
        <v>47.8</v>
      </c>
      <c r="K371" s="41">
        <f>J371*C371/B371</f>
        <v>71.7</v>
      </c>
      <c r="L371" s="178"/>
      <c r="M371" s="185"/>
      <c r="N371" s="18"/>
    </row>
    <row r="372" spans="1:14" ht="18.75">
      <c r="A372" s="28" t="s">
        <v>18</v>
      </c>
      <c r="B372" s="21"/>
      <c r="C372" s="21"/>
      <c r="D372" s="36">
        <f t="shared" ref="D372:K372" si="111">SUM(D369:D371)</f>
        <v>14.979999999999999</v>
      </c>
      <c r="E372" s="36">
        <f t="shared" si="111"/>
        <v>20.37</v>
      </c>
      <c r="F372" s="36">
        <f t="shared" si="111"/>
        <v>12.899999999999999</v>
      </c>
      <c r="G372" s="36">
        <f t="shared" si="111"/>
        <v>16.53</v>
      </c>
      <c r="H372" s="36">
        <f t="shared" si="111"/>
        <v>34.07</v>
      </c>
      <c r="I372" s="36">
        <f t="shared" si="111"/>
        <v>45.54</v>
      </c>
      <c r="J372" s="36">
        <f t="shared" si="111"/>
        <v>333.1</v>
      </c>
      <c r="K372" s="36">
        <f t="shared" si="111"/>
        <v>416.96</v>
      </c>
      <c r="L372" s="179"/>
      <c r="M372" s="183"/>
      <c r="N372" s="18"/>
    </row>
    <row r="373" spans="1:14" ht="18.75">
      <c r="A373" s="28" t="s">
        <v>19</v>
      </c>
      <c r="B373" s="21"/>
      <c r="C373" s="21"/>
      <c r="D373" s="30">
        <f>D356+D358+D367+D372+D378</f>
        <v>48.73</v>
      </c>
      <c r="E373" s="30">
        <f t="shared" ref="E373:K373" si="112">E356+E358+E367+E372+E378</f>
        <v>62.304333333333339</v>
      </c>
      <c r="F373" s="30">
        <f t="shared" si="112"/>
        <v>50.769999999999996</v>
      </c>
      <c r="G373" s="30">
        <f t="shared" si="112"/>
        <v>61.3618076923077</v>
      </c>
      <c r="H373" s="30">
        <f t="shared" si="112"/>
        <v>181.29999999999995</v>
      </c>
      <c r="I373" s="30">
        <f t="shared" si="112"/>
        <v>236.93829487179485</v>
      </c>
      <c r="J373" s="30">
        <f t="shared" si="112"/>
        <v>1461.02</v>
      </c>
      <c r="K373" s="30">
        <f t="shared" si="112"/>
        <v>1835.6043333333337</v>
      </c>
      <c r="L373" s="39"/>
      <c r="M373" s="22"/>
      <c r="N373" s="18"/>
    </row>
    <row r="374" spans="1:14" ht="37.5">
      <c r="A374" s="35" t="s">
        <v>20</v>
      </c>
      <c r="B374" s="21"/>
      <c r="C374" s="21"/>
      <c r="D374" s="77">
        <v>1</v>
      </c>
      <c r="E374" s="77">
        <v>1</v>
      </c>
      <c r="F374" s="77">
        <f>F373/D373</f>
        <v>1.041863328545044</v>
      </c>
      <c r="G374" s="77">
        <f>G373/E373</f>
        <v>0.98487222973748789</v>
      </c>
      <c r="H374" s="77">
        <f>H373/D373</f>
        <v>3.7205007182433811</v>
      </c>
      <c r="I374" s="77">
        <f>I373/E373</f>
        <v>3.8029183877813981</v>
      </c>
      <c r="J374" s="58"/>
      <c r="K374" s="58"/>
      <c r="L374" s="21"/>
      <c r="M374" s="22"/>
      <c r="N374" s="18"/>
    </row>
    <row r="375" spans="1:14" ht="18.75">
      <c r="A375" s="165" t="s">
        <v>141</v>
      </c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7"/>
      <c r="N375" s="18"/>
    </row>
    <row r="376" spans="1:14" ht="37.5">
      <c r="A376" s="33" t="s">
        <v>202</v>
      </c>
      <c r="B376" s="21" t="s">
        <v>100</v>
      </c>
      <c r="C376" s="21" t="s">
        <v>100</v>
      </c>
      <c r="D376" s="26">
        <v>6.13</v>
      </c>
      <c r="E376" s="26">
        <v>6.13</v>
      </c>
      <c r="F376" s="26">
        <v>9.41</v>
      </c>
      <c r="G376" s="26">
        <v>9.41</v>
      </c>
      <c r="H376" s="26">
        <v>23.71</v>
      </c>
      <c r="I376" s="26">
        <v>23.71</v>
      </c>
      <c r="J376" s="26">
        <v>207.74</v>
      </c>
      <c r="K376" s="26">
        <v>207.74</v>
      </c>
      <c r="L376" s="177">
        <f>K378*100/1900</f>
        <v>13.549473684210525</v>
      </c>
      <c r="M376" s="155">
        <v>0.15</v>
      </c>
      <c r="N376" s="18"/>
    </row>
    <row r="377" spans="1:14" ht="18.75">
      <c r="A377" s="86" t="s">
        <v>11</v>
      </c>
      <c r="B377" s="64" t="s">
        <v>1</v>
      </c>
      <c r="C377" s="64" t="s">
        <v>2</v>
      </c>
      <c r="D377" s="65">
        <v>0.08</v>
      </c>
      <c r="E377" s="65">
        <v>0.11</v>
      </c>
      <c r="F377" s="65">
        <v>0.01</v>
      </c>
      <c r="G377" s="65">
        <v>0.01</v>
      </c>
      <c r="H377" s="65">
        <v>9.59</v>
      </c>
      <c r="I377" s="65">
        <v>12.79</v>
      </c>
      <c r="J377" s="65">
        <v>37.299999999999997</v>
      </c>
      <c r="K377" s="65">
        <v>49.7</v>
      </c>
      <c r="L377" s="179"/>
      <c r="M377" s="183"/>
      <c r="N377" s="18"/>
    </row>
    <row r="378" spans="1:14" ht="18.75">
      <c r="A378" s="35" t="s">
        <v>142</v>
      </c>
      <c r="B378" s="21"/>
      <c r="C378" s="21"/>
      <c r="D378" s="57">
        <f>SUM(D376:D377)</f>
        <v>6.21</v>
      </c>
      <c r="E378" s="57">
        <f t="shared" ref="E378:K378" si="113">SUM(E376:E377)</f>
        <v>6.24</v>
      </c>
      <c r="F378" s="57">
        <f t="shared" si="113"/>
        <v>9.42</v>
      </c>
      <c r="G378" s="57">
        <f t="shared" si="113"/>
        <v>9.42</v>
      </c>
      <c r="H378" s="57">
        <f t="shared" si="113"/>
        <v>33.299999999999997</v>
      </c>
      <c r="I378" s="57">
        <f t="shared" si="113"/>
        <v>36.5</v>
      </c>
      <c r="J378" s="57">
        <f t="shared" si="113"/>
        <v>245.04000000000002</v>
      </c>
      <c r="K378" s="57">
        <f t="shared" si="113"/>
        <v>257.44</v>
      </c>
      <c r="L378" s="21"/>
      <c r="M378" s="22"/>
      <c r="N378" s="18"/>
    </row>
    <row r="379" spans="1:14" ht="19.5" customHeight="1" thickBot="1">
      <c r="A379" s="168" t="s">
        <v>218</v>
      </c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70"/>
      <c r="N379" s="18"/>
    </row>
    <row r="380" spans="1:14" ht="18.7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1:14" ht="18.75">
      <c r="A381" s="174" t="s">
        <v>32</v>
      </c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"/>
      <c r="M381" s="18"/>
      <c r="N381" s="18"/>
    </row>
    <row r="382" spans="1:14" ht="19.5" thickBot="1">
      <c r="A382" s="174" t="s">
        <v>30</v>
      </c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"/>
      <c r="M382" s="18"/>
      <c r="N382" s="18"/>
    </row>
    <row r="383" spans="1:14" ht="30" customHeight="1">
      <c r="A383" s="180" t="s">
        <v>10</v>
      </c>
      <c r="B383" s="182" t="s">
        <v>3</v>
      </c>
      <c r="C383" s="182"/>
      <c r="D383" s="182" t="s">
        <v>4</v>
      </c>
      <c r="E383" s="182"/>
      <c r="F383" s="182" t="s">
        <v>5</v>
      </c>
      <c r="G383" s="182"/>
      <c r="H383" s="164" t="s">
        <v>6</v>
      </c>
      <c r="I383" s="164"/>
      <c r="J383" s="164" t="s">
        <v>7</v>
      </c>
      <c r="K383" s="164"/>
      <c r="L383" s="19" t="s">
        <v>88</v>
      </c>
      <c r="M383" s="20" t="s">
        <v>21</v>
      </c>
      <c r="N383" s="18"/>
    </row>
    <row r="384" spans="1:14" ht="18.75">
      <c r="A384" s="181"/>
      <c r="B384" s="21" t="s">
        <v>8</v>
      </c>
      <c r="C384" s="21" t="s">
        <v>0</v>
      </c>
      <c r="D384" s="21" t="s">
        <v>8</v>
      </c>
      <c r="E384" s="21" t="s">
        <v>0</v>
      </c>
      <c r="F384" s="21" t="s">
        <v>8</v>
      </c>
      <c r="G384" s="21" t="s">
        <v>0</v>
      </c>
      <c r="H384" s="21" t="s">
        <v>8</v>
      </c>
      <c r="I384" s="21" t="s">
        <v>0</v>
      </c>
      <c r="J384" s="21" t="s">
        <v>8</v>
      </c>
      <c r="K384" s="21" t="s">
        <v>0</v>
      </c>
      <c r="L384" s="21" t="s">
        <v>0</v>
      </c>
      <c r="M384" s="22"/>
      <c r="N384" s="18"/>
    </row>
    <row r="385" spans="1:14" ht="18.75">
      <c r="A385" s="171" t="s">
        <v>9</v>
      </c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3"/>
      <c r="M385" s="23"/>
      <c r="N385" s="18"/>
    </row>
    <row r="386" spans="1:14" ht="18.75">
      <c r="A386" s="27" t="s">
        <v>99</v>
      </c>
      <c r="B386" s="25" t="s">
        <v>151</v>
      </c>
      <c r="C386" s="25" t="s">
        <v>100</v>
      </c>
      <c r="D386" s="21">
        <v>4.66</v>
      </c>
      <c r="E386" s="26">
        <v>6.49</v>
      </c>
      <c r="F386" s="21">
        <v>6</v>
      </c>
      <c r="G386" s="26">
        <v>12.07</v>
      </c>
      <c r="H386" s="21">
        <v>0.88</v>
      </c>
      <c r="I386" s="26">
        <v>1.22</v>
      </c>
      <c r="J386" s="21">
        <v>104.16</v>
      </c>
      <c r="K386" s="26">
        <v>142.18</v>
      </c>
      <c r="L386" s="158">
        <f>K389*100/1900</f>
        <v>22.841403508771929</v>
      </c>
      <c r="M386" s="161" t="s">
        <v>22</v>
      </c>
      <c r="N386" s="18"/>
    </row>
    <row r="387" spans="1:14" ht="18.75">
      <c r="A387" s="27" t="s">
        <v>27</v>
      </c>
      <c r="B387" s="25">
        <v>150</v>
      </c>
      <c r="C387" s="25">
        <v>200</v>
      </c>
      <c r="D387" s="26">
        <v>2.5299999999999998</v>
      </c>
      <c r="E387" s="26">
        <f t="shared" ref="E387:E388" si="114">D387*C387/B387</f>
        <v>3.3733333333333331</v>
      </c>
      <c r="F387" s="26">
        <v>2.11</v>
      </c>
      <c r="G387" s="26">
        <f t="shared" ref="G387:G388" si="115">F387*C387/B387</f>
        <v>2.8133333333333335</v>
      </c>
      <c r="H387" s="26">
        <v>17.420000000000002</v>
      </c>
      <c r="I387" s="26">
        <f t="shared" ref="I387:I388" si="116">H387*C387/B387</f>
        <v>23.22666666666667</v>
      </c>
      <c r="J387" s="26">
        <v>96.53</v>
      </c>
      <c r="K387" s="26">
        <f t="shared" ref="K387:K388" si="117">J387*C387/B387</f>
        <v>128.70666666666668</v>
      </c>
      <c r="L387" s="159"/>
      <c r="M387" s="162"/>
      <c r="N387" s="18"/>
    </row>
    <row r="388" spans="1:14" ht="18.75">
      <c r="A388" s="33" t="s">
        <v>210</v>
      </c>
      <c r="B388" s="21">
        <v>40</v>
      </c>
      <c r="C388" s="21">
        <v>50</v>
      </c>
      <c r="D388" s="26">
        <v>4.68</v>
      </c>
      <c r="E388" s="26">
        <f t="shared" si="114"/>
        <v>5.85</v>
      </c>
      <c r="F388" s="26">
        <v>7.02</v>
      </c>
      <c r="G388" s="26">
        <f t="shared" si="115"/>
        <v>8.7750000000000004</v>
      </c>
      <c r="H388" s="26">
        <v>11.58</v>
      </c>
      <c r="I388" s="26">
        <f t="shared" si="116"/>
        <v>14.475</v>
      </c>
      <c r="J388" s="26">
        <v>130.47999999999999</v>
      </c>
      <c r="K388" s="26">
        <f t="shared" si="117"/>
        <v>163.09999999999997</v>
      </c>
      <c r="L388" s="159"/>
      <c r="M388" s="162"/>
      <c r="N388" s="18"/>
    </row>
    <row r="389" spans="1:14" ht="18.75">
      <c r="A389" s="28" t="s">
        <v>16</v>
      </c>
      <c r="B389" s="29"/>
      <c r="C389" s="29"/>
      <c r="D389" s="30">
        <f t="shared" ref="D389:K389" si="118">SUM(D386:D388)</f>
        <v>11.87</v>
      </c>
      <c r="E389" s="30">
        <f t="shared" si="118"/>
        <v>15.713333333333333</v>
      </c>
      <c r="F389" s="30">
        <f t="shared" si="118"/>
        <v>15.129999999999999</v>
      </c>
      <c r="G389" s="30">
        <f t="shared" si="118"/>
        <v>23.658333333333331</v>
      </c>
      <c r="H389" s="30">
        <f t="shared" si="118"/>
        <v>29.880000000000003</v>
      </c>
      <c r="I389" s="30">
        <f t="shared" si="118"/>
        <v>38.921666666666667</v>
      </c>
      <c r="J389" s="30">
        <f t="shared" si="118"/>
        <v>331.16999999999996</v>
      </c>
      <c r="K389" s="30">
        <f t="shared" si="118"/>
        <v>433.98666666666662</v>
      </c>
      <c r="L389" s="160"/>
      <c r="M389" s="163"/>
      <c r="N389" s="18"/>
    </row>
    <row r="390" spans="1:14" ht="18.75">
      <c r="A390" s="171" t="s">
        <v>247</v>
      </c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31"/>
      <c r="M390" s="32"/>
      <c r="N390" s="18"/>
    </row>
    <row r="391" spans="1:14" ht="18.75">
      <c r="A391" s="34" t="s">
        <v>14</v>
      </c>
      <c r="B391" s="21">
        <v>150</v>
      </c>
      <c r="C391" s="21">
        <v>200</v>
      </c>
      <c r="D391" s="21">
        <v>0.75</v>
      </c>
      <c r="E391" s="21">
        <f>D391*C391/B391</f>
        <v>1</v>
      </c>
      <c r="F391" s="21"/>
      <c r="G391" s="21"/>
      <c r="H391" s="21">
        <v>13.7</v>
      </c>
      <c r="I391" s="26">
        <f>H391*C391/B391</f>
        <v>18.266666666666666</v>
      </c>
      <c r="J391" s="21">
        <v>57</v>
      </c>
      <c r="K391" s="21">
        <f>J391*C391/B391</f>
        <v>76</v>
      </c>
      <c r="L391" s="31"/>
      <c r="M391" s="32"/>
      <c r="N391" s="18"/>
    </row>
    <row r="392" spans="1:14" ht="18.75">
      <c r="A392" s="171" t="s">
        <v>12</v>
      </c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3"/>
      <c r="M392" s="23"/>
      <c r="N392" s="18"/>
    </row>
    <row r="393" spans="1:14" ht="37.5">
      <c r="A393" s="48" t="s">
        <v>211</v>
      </c>
      <c r="B393" s="50">
        <v>40</v>
      </c>
      <c r="C393" s="50">
        <v>50</v>
      </c>
      <c r="D393" s="26">
        <v>0.52</v>
      </c>
      <c r="E393" s="26">
        <f t="shared" ref="E393:E394" si="119">D393*C393/B393</f>
        <v>0.65</v>
      </c>
      <c r="F393" s="26">
        <v>3.27</v>
      </c>
      <c r="G393" s="26">
        <f>F393*C393/B393</f>
        <v>4.0875000000000004</v>
      </c>
      <c r="H393" s="26">
        <v>1.47</v>
      </c>
      <c r="I393" s="26">
        <f t="shared" ref="I393:I394" si="120">H393*C393/B393</f>
        <v>1.8374999999999999</v>
      </c>
      <c r="J393" s="26">
        <v>36.659999999999997</v>
      </c>
      <c r="K393" s="26">
        <f t="shared" ref="K393:K394" si="121">J393*C393/B393</f>
        <v>45.824999999999996</v>
      </c>
      <c r="L393" s="158">
        <f>K402*100/1900</f>
        <v>34.597385964912277</v>
      </c>
      <c r="M393" s="161" t="s">
        <v>23</v>
      </c>
      <c r="N393" s="18"/>
    </row>
    <row r="394" spans="1:14" ht="36" customHeight="1">
      <c r="A394" s="33" t="s">
        <v>212</v>
      </c>
      <c r="B394" s="25">
        <v>150</v>
      </c>
      <c r="C394" s="25">
        <v>200</v>
      </c>
      <c r="D394" s="26">
        <v>1.6</v>
      </c>
      <c r="E394" s="26">
        <f t="shared" si="119"/>
        <v>2.1333333333333333</v>
      </c>
      <c r="F394" s="26">
        <v>2.0299999999999998</v>
      </c>
      <c r="G394" s="26">
        <f>F394*C394/B394</f>
        <v>2.7066666666666661</v>
      </c>
      <c r="H394" s="26">
        <v>13.26</v>
      </c>
      <c r="I394" s="26">
        <f t="shared" si="120"/>
        <v>17.68</v>
      </c>
      <c r="J394" s="26">
        <v>77.510000000000005</v>
      </c>
      <c r="K394" s="26">
        <f t="shared" si="121"/>
        <v>103.34666666666668</v>
      </c>
      <c r="L394" s="159"/>
      <c r="M394" s="162"/>
      <c r="N394" s="18"/>
    </row>
    <row r="395" spans="1:14" ht="36" customHeight="1">
      <c r="A395" s="92" t="s">
        <v>214</v>
      </c>
      <c r="B395" s="130" t="s">
        <v>114</v>
      </c>
      <c r="C395" s="93"/>
      <c r="D395" s="117">
        <v>7.51</v>
      </c>
      <c r="E395" s="117"/>
      <c r="F395" s="117">
        <v>4.41</v>
      </c>
      <c r="G395" s="117"/>
      <c r="H395" s="117">
        <v>3.65</v>
      </c>
      <c r="I395" s="117"/>
      <c r="J395" s="117">
        <v>85.94</v>
      </c>
      <c r="K395" s="117"/>
      <c r="L395" s="159"/>
      <c r="M395" s="162"/>
      <c r="N395" s="18"/>
    </row>
    <row r="396" spans="1:14" ht="36" customHeight="1">
      <c r="A396" s="90" t="s">
        <v>215</v>
      </c>
      <c r="B396" s="91"/>
      <c r="C396" s="130" t="s">
        <v>100</v>
      </c>
      <c r="D396" s="75"/>
      <c r="E396" s="75"/>
      <c r="F396" s="75"/>
      <c r="G396" s="117"/>
      <c r="H396" s="75"/>
      <c r="I396" s="117"/>
      <c r="J396" s="75"/>
      <c r="K396" s="117"/>
      <c r="L396" s="159"/>
      <c r="M396" s="162"/>
      <c r="N396" s="18"/>
    </row>
    <row r="397" spans="1:14" ht="37.5">
      <c r="A397" s="90" t="s">
        <v>213</v>
      </c>
      <c r="B397" s="91"/>
      <c r="C397" s="130">
        <v>100</v>
      </c>
      <c r="D397" s="75"/>
      <c r="E397" s="75">
        <v>15.62</v>
      </c>
      <c r="F397" s="75"/>
      <c r="G397" s="117">
        <v>6.21</v>
      </c>
      <c r="H397" s="75"/>
      <c r="I397" s="117">
        <v>2.59</v>
      </c>
      <c r="J397" s="75"/>
      <c r="K397" s="117">
        <v>131.21</v>
      </c>
      <c r="L397" s="159"/>
      <c r="M397" s="162"/>
      <c r="N397" s="18"/>
    </row>
    <row r="398" spans="1:14" ht="18.75">
      <c r="A398" s="90" t="s">
        <v>84</v>
      </c>
      <c r="B398" s="131">
        <v>100</v>
      </c>
      <c r="C398" s="131">
        <v>130</v>
      </c>
      <c r="D398" s="117">
        <v>3.16</v>
      </c>
      <c r="E398" s="75">
        <f>D398*C398/B398</f>
        <v>4.1080000000000005</v>
      </c>
      <c r="F398" s="117">
        <v>2.72</v>
      </c>
      <c r="G398" s="117">
        <f>C398*F398/B398</f>
        <v>3.536</v>
      </c>
      <c r="H398" s="117">
        <v>21.35</v>
      </c>
      <c r="I398" s="117">
        <f>H398*C398/B398</f>
        <v>27.754999999999999</v>
      </c>
      <c r="J398" s="117">
        <v>125.34</v>
      </c>
      <c r="K398" s="117">
        <f>J398*C398/B398</f>
        <v>162.94200000000001</v>
      </c>
      <c r="L398" s="159"/>
      <c r="M398" s="162"/>
      <c r="N398" s="18"/>
    </row>
    <row r="399" spans="1:14" ht="18.75">
      <c r="A399" s="48" t="s">
        <v>90</v>
      </c>
      <c r="B399" s="49">
        <v>150</v>
      </c>
      <c r="C399" s="49">
        <v>200</v>
      </c>
      <c r="D399" s="26">
        <v>0.45</v>
      </c>
      <c r="E399" s="26">
        <f t="shared" ref="E399" si="122">D399*C399/B399</f>
        <v>0.6</v>
      </c>
      <c r="F399" s="26"/>
      <c r="G399" s="26"/>
      <c r="H399" s="26">
        <v>16.38</v>
      </c>
      <c r="I399" s="26">
        <f t="shared" ref="I399" si="123">H399*C399/B399</f>
        <v>21.84</v>
      </c>
      <c r="J399" s="26">
        <v>66.02</v>
      </c>
      <c r="K399" s="26">
        <f t="shared" ref="K399" si="124">J399*C399/B399</f>
        <v>88.026666666666671</v>
      </c>
      <c r="L399" s="159"/>
      <c r="M399" s="162"/>
      <c r="N399" s="18"/>
    </row>
    <row r="400" spans="1:14" ht="18.75">
      <c r="A400" s="24" t="s">
        <v>15</v>
      </c>
      <c r="B400" s="50">
        <v>20</v>
      </c>
      <c r="C400" s="50">
        <v>30</v>
      </c>
      <c r="D400" s="41">
        <v>1.32</v>
      </c>
      <c r="E400" s="41">
        <f>D400*C400/B400</f>
        <v>1.98</v>
      </c>
      <c r="F400" s="41">
        <v>0.24</v>
      </c>
      <c r="G400" s="41">
        <f>F400*C400/B400</f>
        <v>0.36</v>
      </c>
      <c r="H400" s="41">
        <v>6.84</v>
      </c>
      <c r="I400" s="41">
        <f>H400*C400/B400</f>
        <v>10.26</v>
      </c>
      <c r="J400" s="41">
        <v>36.200000000000003</v>
      </c>
      <c r="K400" s="41">
        <f>J400*C400/B400</f>
        <v>54.3</v>
      </c>
      <c r="L400" s="159"/>
      <c r="M400" s="162"/>
      <c r="N400" s="18"/>
    </row>
    <row r="401" spans="1:15" ht="18.75">
      <c r="A401" s="33" t="s">
        <v>47</v>
      </c>
      <c r="B401" s="21">
        <v>20</v>
      </c>
      <c r="C401" s="21">
        <v>30</v>
      </c>
      <c r="D401" s="41">
        <v>1.58</v>
      </c>
      <c r="E401" s="41">
        <f>D401*C401/B401</f>
        <v>2.37</v>
      </c>
      <c r="F401" s="41">
        <v>0.2</v>
      </c>
      <c r="G401" s="41">
        <f>F401*C401/B401</f>
        <v>0.3</v>
      </c>
      <c r="H401" s="41">
        <v>9.6199999999999992</v>
      </c>
      <c r="I401" s="41">
        <f>H401*C401/B401</f>
        <v>14.429999999999998</v>
      </c>
      <c r="J401" s="41">
        <v>47.8</v>
      </c>
      <c r="K401" s="41">
        <f>J401*C401/B401</f>
        <v>71.7</v>
      </c>
      <c r="L401" s="159"/>
      <c r="M401" s="162"/>
      <c r="N401" s="18"/>
    </row>
    <row r="402" spans="1:15" ht="18.75">
      <c r="A402" s="51" t="s">
        <v>17</v>
      </c>
      <c r="B402" s="30"/>
      <c r="C402" s="30"/>
      <c r="D402" s="30">
        <f>SUM(D393:D401)</f>
        <v>16.14</v>
      </c>
      <c r="E402" s="30">
        <f t="shared" ref="E402:K402" si="125">SUM(E393:E401)</f>
        <v>27.461333333333336</v>
      </c>
      <c r="F402" s="30">
        <f t="shared" si="125"/>
        <v>12.870000000000001</v>
      </c>
      <c r="G402" s="30">
        <f t="shared" si="125"/>
        <v>17.200166666666668</v>
      </c>
      <c r="H402" s="30">
        <f t="shared" si="125"/>
        <v>72.570000000000007</v>
      </c>
      <c r="I402" s="30">
        <f t="shared" si="125"/>
        <v>96.392499999999998</v>
      </c>
      <c r="J402" s="30">
        <f t="shared" si="125"/>
        <v>475.47</v>
      </c>
      <c r="K402" s="30">
        <f t="shared" si="125"/>
        <v>657.35033333333331</v>
      </c>
      <c r="L402" s="160"/>
      <c r="M402" s="163"/>
      <c r="N402" s="18"/>
    </row>
    <row r="403" spans="1:15" ht="18.75">
      <c r="A403" s="171" t="s">
        <v>13</v>
      </c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4"/>
      <c r="M403" s="45"/>
      <c r="N403" s="18"/>
    </row>
    <row r="404" spans="1:15" ht="37.5">
      <c r="A404" s="34" t="s">
        <v>137</v>
      </c>
      <c r="B404" s="25" t="s">
        <v>108</v>
      </c>
      <c r="C404" s="25" t="s">
        <v>108</v>
      </c>
      <c r="D404" s="21">
        <v>13.85</v>
      </c>
      <c r="E404" s="21">
        <v>13.85</v>
      </c>
      <c r="F404" s="21">
        <v>10.67</v>
      </c>
      <c r="G404" s="21">
        <v>10.67</v>
      </c>
      <c r="H404" s="21">
        <v>25.99</v>
      </c>
      <c r="I404" s="21">
        <v>25.99</v>
      </c>
      <c r="J404" s="21">
        <v>257.94</v>
      </c>
      <c r="K404" s="21">
        <v>257.94</v>
      </c>
      <c r="L404" s="177">
        <f>K407*100/1900</f>
        <v>23.24421052631579</v>
      </c>
      <c r="M404" s="155">
        <v>0.25</v>
      </c>
      <c r="N404" s="18"/>
    </row>
    <row r="405" spans="1:15" ht="18.75">
      <c r="A405" s="34" t="s">
        <v>85</v>
      </c>
      <c r="B405" s="21">
        <v>150</v>
      </c>
      <c r="C405" s="21">
        <v>200</v>
      </c>
      <c r="D405" s="21">
        <v>4.2</v>
      </c>
      <c r="E405" s="21">
        <v>5.6</v>
      </c>
      <c r="F405" s="21">
        <v>4.8</v>
      </c>
      <c r="G405" s="21">
        <v>6.4</v>
      </c>
      <c r="H405" s="21">
        <v>6.15</v>
      </c>
      <c r="I405" s="21">
        <v>8.1999999999999993</v>
      </c>
      <c r="J405" s="21">
        <v>84</v>
      </c>
      <c r="K405" s="21">
        <v>112</v>
      </c>
      <c r="L405" s="178"/>
      <c r="M405" s="185"/>
      <c r="N405" s="18"/>
    </row>
    <row r="406" spans="1:15" ht="18.75">
      <c r="A406" s="33" t="s">
        <v>47</v>
      </c>
      <c r="B406" s="21">
        <v>20</v>
      </c>
      <c r="C406" s="21">
        <v>30</v>
      </c>
      <c r="D406" s="26">
        <v>1.6</v>
      </c>
      <c r="E406" s="26">
        <f>D406*C406/B406</f>
        <v>2.4</v>
      </c>
      <c r="F406" s="26">
        <v>0.2</v>
      </c>
      <c r="G406" s="26">
        <f>F406*C406/B406</f>
        <v>0.3</v>
      </c>
      <c r="H406" s="26">
        <v>9.6</v>
      </c>
      <c r="I406" s="26">
        <f>H406*C406/B406</f>
        <v>14.4</v>
      </c>
      <c r="J406" s="26">
        <v>47.8</v>
      </c>
      <c r="K406" s="26">
        <f>J406*C406/B406</f>
        <v>71.7</v>
      </c>
      <c r="L406" s="178"/>
      <c r="M406" s="185"/>
      <c r="N406" s="18"/>
    </row>
    <row r="407" spans="1:15" ht="18.75">
      <c r="A407" s="28" t="s">
        <v>18</v>
      </c>
      <c r="B407" s="21"/>
      <c r="C407" s="21"/>
      <c r="D407" s="36">
        <f>SUM(D404:D406)</f>
        <v>19.650000000000002</v>
      </c>
      <c r="E407" s="36">
        <f t="shared" ref="E407:K407" si="126">SUM(E404:E406)</f>
        <v>21.849999999999998</v>
      </c>
      <c r="F407" s="36">
        <f t="shared" si="126"/>
        <v>15.669999999999998</v>
      </c>
      <c r="G407" s="36">
        <f t="shared" si="126"/>
        <v>17.37</v>
      </c>
      <c r="H407" s="36">
        <f t="shared" si="126"/>
        <v>41.74</v>
      </c>
      <c r="I407" s="36">
        <f t="shared" si="126"/>
        <v>48.589999999999996</v>
      </c>
      <c r="J407" s="36">
        <f t="shared" si="126"/>
        <v>389.74</v>
      </c>
      <c r="K407" s="36">
        <f t="shared" si="126"/>
        <v>441.64</v>
      </c>
      <c r="L407" s="179"/>
      <c r="M407" s="183"/>
      <c r="N407" s="18"/>
    </row>
    <row r="408" spans="1:15" ht="18.75">
      <c r="A408" s="28" t="s">
        <v>19</v>
      </c>
      <c r="B408" s="21"/>
      <c r="C408" s="21"/>
      <c r="D408" s="30">
        <f>D389+D402+D407+D391+D413</f>
        <v>51.559999999999995</v>
      </c>
      <c r="E408" s="30">
        <f t="shared" ref="E408:K408" si="127">E389+E402+E407+E391+E413</f>
        <v>69.424666666666667</v>
      </c>
      <c r="F408" s="30">
        <f t="shared" si="127"/>
        <v>49.61</v>
      </c>
      <c r="G408" s="30">
        <f t="shared" si="127"/>
        <v>64.168499999999995</v>
      </c>
      <c r="H408" s="30">
        <f t="shared" si="127"/>
        <v>202.57000000000002</v>
      </c>
      <c r="I408" s="30">
        <f t="shared" si="127"/>
        <v>251.41750000000002</v>
      </c>
      <c r="J408" s="30">
        <f t="shared" si="127"/>
        <v>1524.42</v>
      </c>
      <c r="K408" s="30">
        <f t="shared" si="127"/>
        <v>1899.0169999999998</v>
      </c>
      <c r="L408" s="39"/>
      <c r="M408" s="22"/>
      <c r="N408" s="18"/>
    </row>
    <row r="409" spans="1:15" ht="37.5">
      <c r="A409" s="35" t="s">
        <v>20</v>
      </c>
      <c r="B409" s="21"/>
      <c r="C409" s="21"/>
      <c r="D409" s="77">
        <v>1</v>
      </c>
      <c r="E409" s="77">
        <v>1</v>
      </c>
      <c r="F409" s="77">
        <f>F408/D408</f>
        <v>0.96217998448409625</v>
      </c>
      <c r="G409" s="77">
        <f>G408/E408</f>
        <v>0.92428963768881367</v>
      </c>
      <c r="H409" s="77">
        <f>H408/D408</f>
        <v>3.9288207913110949</v>
      </c>
      <c r="I409" s="77">
        <f>I408/E408</f>
        <v>3.6214433870766398</v>
      </c>
      <c r="J409" s="58"/>
      <c r="K409" s="58"/>
      <c r="L409" s="21"/>
      <c r="M409" s="22"/>
      <c r="N409" s="18"/>
    </row>
    <row r="410" spans="1:15" ht="18.75">
      <c r="A410" s="165" t="s">
        <v>141</v>
      </c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7"/>
      <c r="N410" s="18"/>
    </row>
    <row r="411" spans="1:15" ht="18.75">
      <c r="A411" s="67" t="s">
        <v>216</v>
      </c>
      <c r="B411" s="66">
        <v>120</v>
      </c>
      <c r="C411" s="66">
        <v>120</v>
      </c>
      <c r="D411" s="65">
        <v>2.4</v>
      </c>
      <c r="E411" s="65">
        <v>2.4</v>
      </c>
      <c r="F411" s="65">
        <v>5.94</v>
      </c>
      <c r="G411" s="65">
        <v>5.94</v>
      </c>
      <c r="H411" s="65">
        <v>30.98</v>
      </c>
      <c r="I411" s="65">
        <v>30.98</v>
      </c>
      <c r="J411" s="65">
        <v>214.04</v>
      </c>
      <c r="K411" s="65">
        <v>214.04</v>
      </c>
      <c r="L411" s="248">
        <f>K413*100/1900</f>
        <v>15.265263157894735</v>
      </c>
      <c r="M411" s="249">
        <v>0.15</v>
      </c>
      <c r="N411" s="18"/>
    </row>
    <row r="412" spans="1:15" ht="18.75">
      <c r="A412" s="67" t="s">
        <v>14</v>
      </c>
      <c r="B412" s="66">
        <v>150</v>
      </c>
      <c r="C412" s="66">
        <v>200</v>
      </c>
      <c r="D412" s="66">
        <v>0.75</v>
      </c>
      <c r="E412" s="66">
        <f>D412*C412/B412</f>
        <v>1</v>
      </c>
      <c r="F412" s="66"/>
      <c r="G412" s="66"/>
      <c r="H412" s="66">
        <v>13.7</v>
      </c>
      <c r="I412" s="75">
        <f>H412*C412/B412</f>
        <v>18.266666666666666</v>
      </c>
      <c r="J412" s="66">
        <v>57</v>
      </c>
      <c r="K412" s="66">
        <f>J412*C412/B412</f>
        <v>76</v>
      </c>
      <c r="L412" s="179"/>
      <c r="M412" s="183"/>
      <c r="N412" s="18"/>
    </row>
    <row r="413" spans="1:15" ht="18.75">
      <c r="A413" s="35" t="s">
        <v>142</v>
      </c>
      <c r="B413" s="21"/>
      <c r="C413" s="21"/>
      <c r="D413" s="57">
        <f>SUM(D411:D412)</f>
        <v>3.15</v>
      </c>
      <c r="E413" s="57">
        <f t="shared" ref="E413:K413" si="128">SUM(E411:E412)</f>
        <v>3.4</v>
      </c>
      <c r="F413" s="57">
        <f t="shared" si="128"/>
        <v>5.94</v>
      </c>
      <c r="G413" s="57">
        <f t="shared" si="128"/>
        <v>5.94</v>
      </c>
      <c r="H413" s="57">
        <f t="shared" si="128"/>
        <v>44.68</v>
      </c>
      <c r="I413" s="57">
        <f t="shared" si="128"/>
        <v>49.24666666666667</v>
      </c>
      <c r="J413" s="57">
        <f t="shared" si="128"/>
        <v>271.03999999999996</v>
      </c>
      <c r="K413" s="57">
        <f t="shared" si="128"/>
        <v>290.03999999999996</v>
      </c>
      <c r="L413" s="21"/>
      <c r="M413" s="22"/>
      <c r="N413" s="18"/>
    </row>
    <row r="414" spans="1:15" ht="19.5" thickBot="1">
      <c r="A414" s="168" t="s">
        <v>217</v>
      </c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70"/>
      <c r="N414" s="18"/>
    </row>
    <row r="415" spans="1:15" ht="18.75">
      <c r="A415" s="53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18"/>
    </row>
    <row r="416" spans="1:15" ht="26.25">
      <c r="A416" s="201" t="s">
        <v>167</v>
      </c>
      <c r="B416" s="201"/>
      <c r="C416" s="201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</row>
    <row r="417" spans="1:13" ht="27" thickBot="1">
      <c r="A417" s="202" t="s">
        <v>223</v>
      </c>
      <c r="B417" s="203"/>
      <c r="C417" s="203"/>
      <c r="D417" s="203"/>
      <c r="E417" s="203"/>
      <c r="F417" s="203"/>
      <c r="G417" s="203"/>
      <c r="H417" s="203"/>
      <c r="I417" s="203"/>
      <c r="J417" s="203"/>
      <c r="K417" s="203"/>
      <c r="L417" s="79"/>
      <c r="M417" s="80"/>
    </row>
    <row r="418" spans="1:13" ht="56.25">
      <c r="A418" s="204" t="s">
        <v>10</v>
      </c>
      <c r="B418" s="209" t="s">
        <v>3</v>
      </c>
      <c r="C418" s="209"/>
      <c r="D418" s="209" t="s">
        <v>4</v>
      </c>
      <c r="E418" s="209"/>
      <c r="F418" s="209" t="s">
        <v>5</v>
      </c>
      <c r="G418" s="209"/>
      <c r="H418" s="210" t="s">
        <v>6</v>
      </c>
      <c r="I418" s="210"/>
      <c r="J418" s="210" t="s">
        <v>7</v>
      </c>
      <c r="K418" s="210"/>
      <c r="L418" s="81"/>
      <c r="M418" s="82" t="s">
        <v>21</v>
      </c>
    </row>
    <row r="419" spans="1:13" ht="18.75">
      <c r="A419" s="205"/>
      <c r="B419" s="66" t="s">
        <v>8</v>
      </c>
      <c r="C419" s="66" t="s">
        <v>0</v>
      </c>
      <c r="D419" s="66" t="s">
        <v>8</v>
      </c>
      <c r="E419" s="66" t="s">
        <v>0</v>
      </c>
      <c r="F419" s="66" t="s">
        <v>8</v>
      </c>
      <c r="G419" s="66" t="s">
        <v>0</v>
      </c>
      <c r="H419" s="66" t="s">
        <v>8</v>
      </c>
      <c r="I419" s="66" t="s">
        <v>0</v>
      </c>
      <c r="J419" s="66" t="s">
        <v>8</v>
      </c>
      <c r="K419" s="66" t="s">
        <v>0</v>
      </c>
      <c r="L419" s="66" t="s">
        <v>0</v>
      </c>
      <c r="M419" s="83"/>
    </row>
    <row r="420" spans="1:13" ht="18.75">
      <c r="A420" s="211" t="s">
        <v>9</v>
      </c>
      <c r="B420" s="212"/>
      <c r="C420" s="212"/>
      <c r="D420" s="212"/>
      <c r="E420" s="212"/>
      <c r="F420" s="212"/>
      <c r="G420" s="212"/>
      <c r="H420" s="212"/>
      <c r="I420" s="212"/>
      <c r="J420" s="212"/>
      <c r="K420" s="212"/>
      <c r="L420" s="127"/>
      <c r="M420" s="85"/>
    </row>
    <row r="421" spans="1:13" ht="18.75">
      <c r="A421" s="67" t="s">
        <v>92</v>
      </c>
      <c r="B421" s="64">
        <v>130</v>
      </c>
      <c r="C421" s="64">
        <v>180</v>
      </c>
      <c r="D421" s="75">
        <v>4.5</v>
      </c>
      <c r="E421" s="75">
        <f>D421*C421/B421</f>
        <v>6.2307692307692308</v>
      </c>
      <c r="F421" s="75">
        <v>4.78</v>
      </c>
      <c r="G421" s="75">
        <f>F421*C421/B421</f>
        <v>6.6184615384615393</v>
      </c>
      <c r="H421" s="75">
        <v>20.39</v>
      </c>
      <c r="I421" s="75">
        <f>H421*C421/B421</f>
        <v>28.232307692307696</v>
      </c>
      <c r="J421" s="75">
        <v>142.57</v>
      </c>
      <c r="K421" s="75">
        <f>J421*C421/B421</f>
        <v>197.40461538461537</v>
      </c>
      <c r="L421" s="213">
        <f>K424*100/1900</f>
        <v>21.780067476383266</v>
      </c>
      <c r="M421" s="216" t="s">
        <v>22</v>
      </c>
    </row>
    <row r="422" spans="1:13" ht="18.75">
      <c r="A422" s="86" t="s">
        <v>77</v>
      </c>
      <c r="B422" s="64">
        <v>150</v>
      </c>
      <c r="C422" s="64">
        <v>200</v>
      </c>
      <c r="D422" s="75">
        <v>2.58</v>
      </c>
      <c r="E422" s="75">
        <f>D422*C422/B422</f>
        <v>3.44</v>
      </c>
      <c r="F422" s="75">
        <v>2.2599999999999998</v>
      </c>
      <c r="G422" s="75">
        <f>F422*C422/B422</f>
        <v>3.0133333333333328</v>
      </c>
      <c r="H422" s="75">
        <v>14</v>
      </c>
      <c r="I422" s="75">
        <f>H422*C422/B422</f>
        <v>18.666666666666668</v>
      </c>
      <c r="J422" s="75">
        <v>83.75</v>
      </c>
      <c r="K422" s="75">
        <f>J422*C422/B422</f>
        <v>111.66666666666667</v>
      </c>
      <c r="L422" s="214"/>
      <c r="M422" s="217"/>
    </row>
    <row r="423" spans="1:13" ht="18.75">
      <c r="A423" s="86" t="s">
        <v>224</v>
      </c>
      <c r="B423" s="64">
        <v>35</v>
      </c>
      <c r="C423" s="64">
        <v>35</v>
      </c>
      <c r="D423" s="75">
        <v>2.41</v>
      </c>
      <c r="E423" s="75">
        <v>2.41</v>
      </c>
      <c r="F423" s="75">
        <v>3.93</v>
      </c>
      <c r="G423" s="75">
        <v>3.93</v>
      </c>
      <c r="H423" s="75">
        <v>14.49</v>
      </c>
      <c r="I423" s="75">
        <v>14.49</v>
      </c>
      <c r="J423" s="75">
        <v>104.75</v>
      </c>
      <c r="K423" s="75">
        <v>104.75</v>
      </c>
      <c r="L423" s="214"/>
      <c r="M423" s="217"/>
    </row>
    <row r="424" spans="1:13" ht="18.75">
      <c r="A424" s="87" t="s">
        <v>16</v>
      </c>
      <c r="B424" s="88"/>
      <c r="C424" s="88"/>
      <c r="D424" s="89">
        <f t="shared" ref="D424:K424" si="129">SUM(D421:D423)</f>
        <v>9.49</v>
      </c>
      <c r="E424" s="89">
        <f t="shared" si="129"/>
        <v>12.080769230769231</v>
      </c>
      <c r="F424" s="89">
        <f t="shared" si="129"/>
        <v>10.97</v>
      </c>
      <c r="G424" s="89">
        <f t="shared" si="129"/>
        <v>13.561794871794872</v>
      </c>
      <c r="H424" s="89">
        <f t="shared" si="129"/>
        <v>48.88</v>
      </c>
      <c r="I424" s="89">
        <f t="shared" si="129"/>
        <v>61.388974358974366</v>
      </c>
      <c r="J424" s="89">
        <f t="shared" si="129"/>
        <v>331.07</v>
      </c>
      <c r="K424" s="89">
        <f t="shared" si="129"/>
        <v>413.82128205128203</v>
      </c>
      <c r="L424" s="215"/>
      <c r="M424" s="218"/>
    </row>
    <row r="425" spans="1:13" ht="18.75">
      <c r="A425" s="171" t="s">
        <v>247</v>
      </c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49"/>
      <c r="M425" s="150"/>
    </row>
    <row r="426" spans="1:13" ht="18.75">
      <c r="A426" s="33" t="s">
        <v>55</v>
      </c>
      <c r="B426" s="25" t="s">
        <v>91</v>
      </c>
      <c r="C426" s="25" t="s">
        <v>87</v>
      </c>
      <c r="D426" s="26">
        <v>0.4</v>
      </c>
      <c r="E426" s="26">
        <v>0.6</v>
      </c>
      <c r="F426" s="26">
        <v>0.4</v>
      </c>
      <c r="G426" s="26">
        <v>0.6</v>
      </c>
      <c r="H426" s="26">
        <v>9.8000000000000007</v>
      </c>
      <c r="I426" s="26">
        <v>14.7</v>
      </c>
      <c r="J426" s="26">
        <v>45</v>
      </c>
      <c r="K426" s="26">
        <v>67.5</v>
      </c>
      <c r="L426" s="149"/>
      <c r="M426" s="150"/>
    </row>
    <row r="427" spans="1:13" ht="18.75">
      <c r="A427" s="211" t="s">
        <v>12</v>
      </c>
      <c r="B427" s="212"/>
      <c r="C427" s="212"/>
      <c r="D427" s="212"/>
      <c r="E427" s="212"/>
      <c r="F427" s="212"/>
      <c r="G427" s="212"/>
      <c r="H427" s="212"/>
      <c r="I427" s="212"/>
      <c r="J427" s="212"/>
      <c r="K427" s="212"/>
      <c r="L427" s="127"/>
      <c r="M427" s="85"/>
    </row>
    <row r="428" spans="1:13" ht="18.75">
      <c r="A428" s="97" t="s">
        <v>240</v>
      </c>
      <c r="B428" s="66">
        <v>40</v>
      </c>
      <c r="C428" s="66">
        <v>50</v>
      </c>
      <c r="D428" s="66">
        <v>0.59</v>
      </c>
      <c r="E428" s="75">
        <f t="shared" ref="E428:E433" si="130">D428*C428/B428</f>
        <v>0.73750000000000004</v>
      </c>
      <c r="F428" s="66">
        <v>2.4900000000000002</v>
      </c>
      <c r="G428" s="75">
        <f t="shared" ref="G428:G433" si="131">F428*C428/B428</f>
        <v>3.1125000000000003</v>
      </c>
      <c r="H428" s="66">
        <v>4.12</v>
      </c>
      <c r="I428" s="75">
        <f t="shared" ref="I428:I433" si="132">H428*C428/B428</f>
        <v>5.15</v>
      </c>
      <c r="J428" s="66">
        <v>42</v>
      </c>
      <c r="K428" s="75">
        <f t="shared" ref="K428:K433" si="133">J428*C428/B428</f>
        <v>52.5</v>
      </c>
      <c r="L428" s="213">
        <f>K434*100/1900</f>
        <v>33.808350877192979</v>
      </c>
      <c r="M428" s="216" t="s">
        <v>23</v>
      </c>
    </row>
    <row r="429" spans="1:13" ht="37.5">
      <c r="A429" s="67" t="s">
        <v>242</v>
      </c>
      <c r="B429" s="66">
        <v>150</v>
      </c>
      <c r="C429" s="66">
        <v>200</v>
      </c>
      <c r="D429" s="75">
        <v>1.42</v>
      </c>
      <c r="E429" s="75">
        <f t="shared" si="130"/>
        <v>1.8933333333333333</v>
      </c>
      <c r="F429" s="75">
        <v>2.36</v>
      </c>
      <c r="G429" s="75">
        <f t="shared" si="131"/>
        <v>3.1466666666666665</v>
      </c>
      <c r="H429" s="75">
        <v>8.2100000000000009</v>
      </c>
      <c r="I429" s="75">
        <f t="shared" si="132"/>
        <v>10.946666666666669</v>
      </c>
      <c r="J429" s="75">
        <v>60.84</v>
      </c>
      <c r="K429" s="75">
        <f t="shared" si="133"/>
        <v>81.12</v>
      </c>
      <c r="L429" s="214"/>
      <c r="M429" s="217"/>
    </row>
    <row r="430" spans="1:13" ht="18.75">
      <c r="A430" s="71" t="s">
        <v>241</v>
      </c>
      <c r="B430" s="66">
        <v>50</v>
      </c>
      <c r="C430" s="66">
        <v>70</v>
      </c>
      <c r="D430" s="66">
        <v>8.23</v>
      </c>
      <c r="E430" s="66">
        <v>9.4600000000000009</v>
      </c>
      <c r="F430" s="66">
        <v>12.57</v>
      </c>
      <c r="G430" s="66">
        <v>15.96</v>
      </c>
      <c r="H430" s="66">
        <v>7.18</v>
      </c>
      <c r="I430" s="66">
        <v>9.52</v>
      </c>
      <c r="J430" s="66">
        <v>166.2</v>
      </c>
      <c r="K430" s="83">
        <v>201.62</v>
      </c>
      <c r="L430" s="214"/>
      <c r="M430" s="217"/>
    </row>
    <row r="431" spans="1:13" ht="18.75">
      <c r="A431" s="97" t="s">
        <v>97</v>
      </c>
      <c r="B431" s="66">
        <v>100</v>
      </c>
      <c r="C431" s="66">
        <v>130</v>
      </c>
      <c r="D431" s="66">
        <v>2.4700000000000002</v>
      </c>
      <c r="E431" s="75">
        <f t="shared" si="130"/>
        <v>3.2110000000000003</v>
      </c>
      <c r="F431" s="66">
        <v>3.47</v>
      </c>
      <c r="G431" s="75">
        <f t="shared" si="131"/>
        <v>4.5110000000000001</v>
      </c>
      <c r="H431" s="66">
        <v>10.85</v>
      </c>
      <c r="I431" s="75">
        <f t="shared" si="132"/>
        <v>14.105</v>
      </c>
      <c r="J431" s="66">
        <v>84.04</v>
      </c>
      <c r="K431" s="75">
        <f t="shared" si="133"/>
        <v>109.25200000000001</v>
      </c>
      <c r="L431" s="214"/>
      <c r="M431" s="217"/>
    </row>
    <row r="432" spans="1:13" ht="18.75">
      <c r="A432" s="67" t="s">
        <v>225</v>
      </c>
      <c r="B432" s="66">
        <v>150</v>
      </c>
      <c r="C432" s="66">
        <v>200</v>
      </c>
      <c r="D432" s="75">
        <v>0.1</v>
      </c>
      <c r="E432" s="75">
        <f t="shared" si="130"/>
        <v>0.13333333333333333</v>
      </c>
      <c r="F432" s="75">
        <v>0.09</v>
      </c>
      <c r="G432" s="75">
        <f t="shared" si="131"/>
        <v>0.12</v>
      </c>
      <c r="H432" s="75">
        <v>21.95</v>
      </c>
      <c r="I432" s="75">
        <f t="shared" si="132"/>
        <v>29.266666666666666</v>
      </c>
      <c r="J432" s="75">
        <v>86.6</v>
      </c>
      <c r="K432" s="75">
        <f t="shared" si="133"/>
        <v>115.46666666666667</v>
      </c>
      <c r="L432" s="214"/>
      <c r="M432" s="217"/>
    </row>
    <row r="433" spans="1:15" ht="18.75">
      <c r="A433" s="67" t="s">
        <v>15</v>
      </c>
      <c r="B433" s="66">
        <v>30</v>
      </c>
      <c r="C433" s="66">
        <v>40</v>
      </c>
      <c r="D433" s="75">
        <v>1.83</v>
      </c>
      <c r="E433" s="75">
        <f t="shared" si="130"/>
        <v>2.44</v>
      </c>
      <c r="F433" s="75">
        <v>0.36</v>
      </c>
      <c r="G433" s="75">
        <f t="shared" si="131"/>
        <v>0.47999999999999993</v>
      </c>
      <c r="H433" s="75">
        <v>12.27</v>
      </c>
      <c r="I433" s="75">
        <f t="shared" si="132"/>
        <v>16.36</v>
      </c>
      <c r="J433" s="75">
        <v>61.8</v>
      </c>
      <c r="K433" s="75">
        <f t="shared" si="133"/>
        <v>82.4</v>
      </c>
      <c r="L433" s="214"/>
      <c r="M433" s="217"/>
    </row>
    <row r="434" spans="1:15" ht="18.75">
      <c r="A434" s="94" t="s">
        <v>17</v>
      </c>
      <c r="B434" s="89"/>
      <c r="C434" s="89"/>
      <c r="D434" s="89">
        <f t="shared" ref="D434:K434" si="134">SUM(D428:D433)</f>
        <v>14.64</v>
      </c>
      <c r="E434" s="89">
        <f t="shared" si="134"/>
        <v>17.875166666666669</v>
      </c>
      <c r="F434" s="89">
        <f t="shared" si="134"/>
        <v>21.34</v>
      </c>
      <c r="G434" s="89">
        <f t="shared" si="134"/>
        <v>27.330166666666667</v>
      </c>
      <c r="H434" s="89">
        <f t="shared" si="134"/>
        <v>64.58</v>
      </c>
      <c r="I434" s="89">
        <f t="shared" si="134"/>
        <v>85.348333333333343</v>
      </c>
      <c r="J434" s="89">
        <f t="shared" si="134"/>
        <v>501.47999999999996</v>
      </c>
      <c r="K434" s="89">
        <f t="shared" si="134"/>
        <v>642.35866666666664</v>
      </c>
      <c r="L434" s="215"/>
      <c r="M434" s="218"/>
    </row>
    <row r="435" spans="1:15" ht="18.75">
      <c r="A435" s="211" t="s">
        <v>13</v>
      </c>
      <c r="B435" s="212"/>
      <c r="C435" s="212"/>
      <c r="D435" s="212"/>
      <c r="E435" s="212"/>
      <c r="F435" s="212"/>
      <c r="G435" s="212"/>
      <c r="H435" s="212"/>
      <c r="I435" s="212"/>
      <c r="J435" s="212"/>
      <c r="K435" s="212"/>
      <c r="L435" s="95"/>
      <c r="M435" s="96"/>
    </row>
    <row r="436" spans="1:15" ht="37.5">
      <c r="A436" s="97" t="s">
        <v>191</v>
      </c>
      <c r="B436" s="64" t="s">
        <v>79</v>
      </c>
      <c r="C436" s="64" t="s">
        <v>166</v>
      </c>
      <c r="D436" s="66">
        <v>3.06</v>
      </c>
      <c r="E436" s="66">
        <v>3.06</v>
      </c>
      <c r="F436" s="66">
        <v>13.46</v>
      </c>
      <c r="G436" s="66">
        <v>13.46</v>
      </c>
      <c r="H436" s="66">
        <v>23.65</v>
      </c>
      <c r="I436" s="66">
        <v>23.65</v>
      </c>
      <c r="J436" s="66">
        <v>231.9</v>
      </c>
      <c r="K436" s="66">
        <v>289.89999999999998</v>
      </c>
      <c r="L436" s="220">
        <f>K438*100/1900</f>
        <v>21.152631578947368</v>
      </c>
      <c r="M436" s="223">
        <v>0.25</v>
      </c>
    </row>
    <row r="437" spans="1:15" ht="18.75">
      <c r="A437" s="97" t="s">
        <v>85</v>
      </c>
      <c r="B437" s="66">
        <v>150</v>
      </c>
      <c r="C437" s="66">
        <v>200</v>
      </c>
      <c r="D437" s="66">
        <v>4.2</v>
      </c>
      <c r="E437" s="75">
        <f>D437*C437/B437</f>
        <v>5.6</v>
      </c>
      <c r="F437" s="66">
        <v>4.8</v>
      </c>
      <c r="G437" s="75">
        <f>F437*C437/B437</f>
        <v>6.4</v>
      </c>
      <c r="H437" s="66">
        <v>6.15</v>
      </c>
      <c r="I437" s="75">
        <f>H437*C437/B437</f>
        <v>8.1999999999999993</v>
      </c>
      <c r="J437" s="66">
        <v>84</v>
      </c>
      <c r="K437" s="75">
        <f>J437*C437/B437</f>
        <v>112</v>
      </c>
      <c r="L437" s="221"/>
      <c r="M437" s="224"/>
    </row>
    <row r="438" spans="1:15" ht="18.75">
      <c r="A438" s="87" t="s">
        <v>18</v>
      </c>
      <c r="B438" s="66"/>
      <c r="C438" s="66"/>
      <c r="D438" s="98">
        <f t="shared" ref="D438:K438" si="135">SUM(D436:D437)</f>
        <v>7.26</v>
      </c>
      <c r="E438" s="98">
        <f t="shared" si="135"/>
        <v>8.66</v>
      </c>
      <c r="F438" s="98">
        <f t="shared" si="135"/>
        <v>18.260000000000002</v>
      </c>
      <c r="G438" s="98">
        <f t="shared" si="135"/>
        <v>19.86</v>
      </c>
      <c r="H438" s="98">
        <f t="shared" si="135"/>
        <v>29.799999999999997</v>
      </c>
      <c r="I438" s="98">
        <f t="shared" si="135"/>
        <v>31.849999999999998</v>
      </c>
      <c r="J438" s="98">
        <f t="shared" si="135"/>
        <v>315.89999999999998</v>
      </c>
      <c r="K438" s="98">
        <f t="shared" si="135"/>
        <v>401.9</v>
      </c>
      <c r="L438" s="222"/>
      <c r="M438" s="225"/>
    </row>
    <row r="439" spans="1:15" ht="18.75">
      <c r="A439" s="226" t="s">
        <v>178</v>
      </c>
      <c r="B439" s="212"/>
      <c r="C439" s="212"/>
      <c r="D439" s="212"/>
      <c r="E439" s="212"/>
      <c r="F439" s="212"/>
      <c r="G439" s="212"/>
      <c r="H439" s="212"/>
      <c r="I439" s="212"/>
      <c r="J439" s="212"/>
      <c r="K439" s="212"/>
      <c r="L439" s="212"/>
      <c r="M439" s="227"/>
    </row>
    <row r="440" spans="1:15" ht="37.5">
      <c r="A440" s="97" t="s">
        <v>235</v>
      </c>
      <c r="B440" s="64" t="s">
        <v>187</v>
      </c>
      <c r="C440" s="64" t="s">
        <v>188</v>
      </c>
      <c r="D440" s="66">
        <v>14.22</v>
      </c>
      <c r="E440" s="66">
        <v>21.33</v>
      </c>
      <c r="F440" s="66">
        <v>12.09</v>
      </c>
      <c r="G440" s="66">
        <v>18.14</v>
      </c>
      <c r="H440" s="66">
        <v>14.49</v>
      </c>
      <c r="I440" s="66">
        <v>21.73</v>
      </c>
      <c r="J440" s="66">
        <v>168.2</v>
      </c>
      <c r="K440" s="66">
        <v>210.25</v>
      </c>
      <c r="L440" s="228">
        <f>K442*100/1900</f>
        <v>15.065789473684211</v>
      </c>
      <c r="M440" s="230">
        <v>0.15</v>
      </c>
    </row>
    <row r="441" spans="1:15" ht="18.75">
      <c r="A441" s="67" t="s">
        <v>14</v>
      </c>
      <c r="B441" s="66">
        <v>150</v>
      </c>
      <c r="C441" s="66">
        <v>200</v>
      </c>
      <c r="D441" s="66">
        <v>0.75</v>
      </c>
      <c r="E441" s="66">
        <f>D441*C441/B441</f>
        <v>1</v>
      </c>
      <c r="F441" s="66"/>
      <c r="G441" s="66"/>
      <c r="H441" s="66">
        <v>13.7</v>
      </c>
      <c r="I441" s="75">
        <f>H441*C441/B441</f>
        <v>18.266666666666666</v>
      </c>
      <c r="J441" s="66">
        <v>57</v>
      </c>
      <c r="K441" s="66">
        <f>J441*C441/B441</f>
        <v>76</v>
      </c>
      <c r="L441" s="229"/>
      <c r="M441" s="231"/>
    </row>
    <row r="442" spans="1:15" ht="18.75">
      <c r="A442" s="104" t="s">
        <v>179</v>
      </c>
      <c r="B442" s="66"/>
      <c r="C442" s="66"/>
      <c r="D442" s="65">
        <f>SUM(D440:D441)</f>
        <v>14.97</v>
      </c>
      <c r="E442" s="65">
        <f t="shared" ref="E442:K442" si="136">SUM(E440:E441)</f>
        <v>22.33</v>
      </c>
      <c r="F442" s="65">
        <f t="shared" si="136"/>
        <v>12.09</v>
      </c>
      <c r="G442" s="65">
        <f t="shared" si="136"/>
        <v>18.14</v>
      </c>
      <c r="H442" s="65">
        <f t="shared" si="136"/>
        <v>28.189999999999998</v>
      </c>
      <c r="I442" s="65">
        <f t="shared" si="136"/>
        <v>39.99666666666667</v>
      </c>
      <c r="J442" s="65">
        <f t="shared" si="136"/>
        <v>225.2</v>
      </c>
      <c r="K442" s="65">
        <f t="shared" si="136"/>
        <v>286.25</v>
      </c>
      <c r="L442" s="65"/>
      <c r="M442" s="65"/>
    </row>
    <row r="443" spans="1:15" ht="18.75">
      <c r="A443" s="239" t="s">
        <v>180</v>
      </c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1"/>
    </row>
    <row r="444" spans="1:15" ht="18.75">
      <c r="A444" s="97" t="s">
        <v>226</v>
      </c>
      <c r="B444" s="64">
        <v>150</v>
      </c>
      <c r="C444" s="64">
        <v>200</v>
      </c>
      <c r="D444" s="66">
        <v>4.2</v>
      </c>
      <c r="E444" s="75">
        <f>D444*C444/B444</f>
        <v>5.6</v>
      </c>
      <c r="F444" s="66">
        <v>4.8</v>
      </c>
      <c r="G444" s="75">
        <f>F444*C444/B444</f>
        <v>6.4</v>
      </c>
      <c r="H444" s="66">
        <v>6.15</v>
      </c>
      <c r="I444" s="75">
        <f>H444*C444/B444</f>
        <v>8.1999999999999993</v>
      </c>
      <c r="J444" s="66">
        <v>84</v>
      </c>
      <c r="K444" s="75">
        <f>J444*C444/B444</f>
        <v>112</v>
      </c>
      <c r="L444" s="220">
        <f>K446*100/1900</f>
        <v>10.48421052631579</v>
      </c>
      <c r="M444" s="234">
        <v>0.1</v>
      </c>
    </row>
    <row r="445" spans="1:15" ht="18.75">
      <c r="A445" s="101" t="s">
        <v>181</v>
      </c>
      <c r="B445" s="102">
        <v>20</v>
      </c>
      <c r="C445" s="102">
        <v>20</v>
      </c>
      <c r="D445" s="75">
        <v>1.5</v>
      </c>
      <c r="E445" s="75">
        <f>D445*C445/B445</f>
        <v>1.5</v>
      </c>
      <c r="F445" s="75">
        <v>2.36</v>
      </c>
      <c r="G445" s="75">
        <f>F445*C445/B445</f>
        <v>2.36</v>
      </c>
      <c r="H445" s="75">
        <v>14.9</v>
      </c>
      <c r="I445" s="75">
        <f>H445*C445/B445</f>
        <v>14.9</v>
      </c>
      <c r="J445" s="75">
        <v>87.2</v>
      </c>
      <c r="K445" s="75">
        <f>J445*C445/B445</f>
        <v>87.2</v>
      </c>
      <c r="L445" s="222"/>
      <c r="M445" s="235"/>
      <c r="N445" s="103"/>
      <c r="O445" s="80"/>
    </row>
    <row r="446" spans="1:15" ht="18.75">
      <c r="A446" s="104" t="s">
        <v>182</v>
      </c>
      <c r="B446" s="102"/>
      <c r="C446" s="102"/>
      <c r="D446" s="102">
        <f>SUM(D444:D445)</f>
        <v>5.7</v>
      </c>
      <c r="E446" s="102">
        <f t="shared" ref="E446:K446" si="137">SUM(E444:E445)</f>
        <v>7.1</v>
      </c>
      <c r="F446" s="102">
        <f t="shared" si="137"/>
        <v>7.16</v>
      </c>
      <c r="G446" s="102">
        <f t="shared" si="137"/>
        <v>8.76</v>
      </c>
      <c r="H446" s="102">
        <f t="shared" si="137"/>
        <v>21.05</v>
      </c>
      <c r="I446" s="102">
        <f t="shared" si="137"/>
        <v>23.1</v>
      </c>
      <c r="J446" s="102">
        <f t="shared" si="137"/>
        <v>171.2</v>
      </c>
      <c r="K446" s="102">
        <f t="shared" si="137"/>
        <v>199.2</v>
      </c>
      <c r="L446" s="105"/>
      <c r="M446" s="102"/>
      <c r="N446" s="103"/>
      <c r="O446" s="80"/>
    </row>
    <row r="447" spans="1:15" ht="18.75">
      <c r="A447" s="87" t="s">
        <v>19</v>
      </c>
      <c r="B447" s="66"/>
      <c r="C447" s="66"/>
      <c r="D447" s="89">
        <f>D424+D434+D438+D442+D446+D426</f>
        <v>52.46</v>
      </c>
      <c r="E447" s="89">
        <f t="shared" ref="E447:K447" si="138">E424+E434+E438+E442+E446+E426</f>
        <v>68.645935897435891</v>
      </c>
      <c r="F447" s="89">
        <f t="shared" si="138"/>
        <v>70.220000000000013</v>
      </c>
      <c r="G447" s="89">
        <f t="shared" si="138"/>
        <v>88.251961538461543</v>
      </c>
      <c r="H447" s="89">
        <f t="shared" si="138"/>
        <v>202.3</v>
      </c>
      <c r="I447" s="89">
        <f t="shared" si="138"/>
        <v>256.38397435897434</v>
      </c>
      <c r="J447" s="89">
        <f t="shared" si="138"/>
        <v>1589.85</v>
      </c>
      <c r="K447" s="89">
        <f t="shared" si="138"/>
        <v>2011.0299487179489</v>
      </c>
      <c r="L447" s="106"/>
      <c r="M447" s="83"/>
      <c r="N447" s="103"/>
      <c r="O447" s="80"/>
    </row>
    <row r="448" spans="1:15" ht="38.25" thickBot="1">
      <c r="A448" s="107" t="s">
        <v>20</v>
      </c>
      <c r="B448" s="108"/>
      <c r="C448" s="108"/>
      <c r="D448" s="118">
        <v>1</v>
      </c>
      <c r="E448" s="118">
        <v>1</v>
      </c>
      <c r="F448" s="118">
        <f>F447/D447</f>
        <v>1.3385436523065195</v>
      </c>
      <c r="G448" s="118">
        <f>G447/E447</f>
        <v>1.285610872438524</v>
      </c>
      <c r="H448" s="118">
        <f>H447/D447</f>
        <v>3.8562714449104081</v>
      </c>
      <c r="I448" s="118">
        <f>I447/E447</f>
        <v>3.7348747745538562</v>
      </c>
      <c r="J448" s="109"/>
      <c r="K448" s="109"/>
      <c r="L448" s="110"/>
      <c r="M448" s="111"/>
      <c r="N448" s="103"/>
      <c r="O448" s="80"/>
    </row>
    <row r="449" spans="1:15" ht="18.75">
      <c r="A449" s="112"/>
      <c r="B449" s="113"/>
      <c r="C449" s="113"/>
      <c r="D449" s="114"/>
      <c r="E449" s="114"/>
      <c r="F449" s="114"/>
      <c r="G449" s="114"/>
      <c r="H449" s="115"/>
      <c r="I449" s="115"/>
      <c r="J449" s="116"/>
      <c r="K449" s="116"/>
      <c r="L449" s="113"/>
      <c r="M449" s="113"/>
      <c r="N449" s="103"/>
      <c r="O449" s="80"/>
    </row>
    <row r="450" spans="1:15" ht="27" thickBot="1">
      <c r="A450" s="202" t="s">
        <v>227</v>
      </c>
      <c r="B450" s="203"/>
      <c r="C450" s="203"/>
      <c r="D450" s="203"/>
      <c r="E450" s="203"/>
      <c r="F450" s="203"/>
      <c r="G450" s="203"/>
      <c r="H450" s="203"/>
      <c r="I450" s="203"/>
      <c r="J450" s="203"/>
      <c r="K450" s="203"/>
      <c r="L450" s="79"/>
      <c r="M450" s="80"/>
      <c r="N450" s="103"/>
      <c r="O450" s="80"/>
    </row>
    <row r="451" spans="1:15" ht="56.25">
      <c r="A451" s="204" t="s">
        <v>10</v>
      </c>
      <c r="B451" s="209" t="s">
        <v>3</v>
      </c>
      <c r="C451" s="209"/>
      <c r="D451" s="209" t="s">
        <v>4</v>
      </c>
      <c r="E451" s="209"/>
      <c r="F451" s="209" t="s">
        <v>5</v>
      </c>
      <c r="G451" s="209"/>
      <c r="H451" s="210" t="s">
        <v>6</v>
      </c>
      <c r="I451" s="210"/>
      <c r="J451" s="210" t="s">
        <v>7</v>
      </c>
      <c r="K451" s="210"/>
      <c r="L451" s="81"/>
      <c r="M451" s="82" t="s">
        <v>21</v>
      </c>
      <c r="N451" s="103"/>
      <c r="O451" s="80"/>
    </row>
    <row r="452" spans="1:15" ht="18.75">
      <c r="A452" s="205"/>
      <c r="B452" s="66" t="s">
        <v>8</v>
      </c>
      <c r="C452" s="66" t="s">
        <v>0</v>
      </c>
      <c r="D452" s="66" t="s">
        <v>8</v>
      </c>
      <c r="E452" s="66" t="s">
        <v>0</v>
      </c>
      <c r="F452" s="66" t="s">
        <v>8</v>
      </c>
      <c r="G452" s="66" t="s">
        <v>0</v>
      </c>
      <c r="H452" s="66" t="s">
        <v>8</v>
      </c>
      <c r="I452" s="66" t="s">
        <v>0</v>
      </c>
      <c r="J452" s="66" t="s">
        <v>8</v>
      </c>
      <c r="K452" s="66" t="s">
        <v>0</v>
      </c>
      <c r="L452" s="66" t="s">
        <v>0</v>
      </c>
      <c r="M452" s="83"/>
      <c r="N452" s="103"/>
      <c r="O452" s="80"/>
    </row>
    <row r="453" spans="1:15" ht="18.75">
      <c r="A453" s="211" t="s">
        <v>9</v>
      </c>
      <c r="B453" s="212"/>
      <c r="C453" s="212"/>
      <c r="D453" s="212"/>
      <c r="E453" s="212"/>
      <c r="F453" s="212"/>
      <c r="G453" s="212"/>
      <c r="H453" s="212"/>
      <c r="I453" s="212"/>
      <c r="J453" s="212"/>
      <c r="K453" s="212"/>
      <c r="L453" s="127"/>
      <c r="M453" s="85"/>
      <c r="N453" s="103"/>
      <c r="O453" s="80"/>
    </row>
    <row r="454" spans="1:15" ht="37.5">
      <c r="A454" s="67" t="s">
        <v>239</v>
      </c>
      <c r="B454" s="64" t="s">
        <v>228</v>
      </c>
      <c r="C454" s="64" t="s">
        <v>238</v>
      </c>
      <c r="D454" s="75">
        <v>18.23</v>
      </c>
      <c r="E454" s="75">
        <v>22.79</v>
      </c>
      <c r="F454" s="75">
        <v>13.54</v>
      </c>
      <c r="G454" s="75">
        <v>16.920000000000002</v>
      </c>
      <c r="H454" s="75">
        <v>16.71</v>
      </c>
      <c r="I454" s="75">
        <v>20.89</v>
      </c>
      <c r="J454" s="75">
        <v>267.75</v>
      </c>
      <c r="K454" s="75">
        <v>334.69</v>
      </c>
      <c r="L454" s="213">
        <f>K456*100/1900</f>
        <v>22.771052631578947</v>
      </c>
      <c r="M454" s="216" t="s">
        <v>22</v>
      </c>
      <c r="N454" s="103"/>
      <c r="O454" s="80"/>
    </row>
    <row r="455" spans="1:15" ht="18.75">
      <c r="A455" s="27" t="s">
        <v>31</v>
      </c>
      <c r="B455" s="25">
        <v>150</v>
      </c>
      <c r="C455" s="25">
        <v>200</v>
      </c>
      <c r="D455" s="26">
        <v>1.88</v>
      </c>
      <c r="E455" s="26">
        <f>D455*C455/B455</f>
        <v>2.5066666666666668</v>
      </c>
      <c r="F455" s="26">
        <v>1.65</v>
      </c>
      <c r="G455" s="26">
        <f>F455*C455/B455</f>
        <v>2.2000000000000002</v>
      </c>
      <c r="H455" s="26">
        <v>13.3</v>
      </c>
      <c r="I455" s="26">
        <f>H455*C455/B455</f>
        <v>17.733333333333334</v>
      </c>
      <c r="J455" s="26">
        <v>73.47</v>
      </c>
      <c r="K455" s="26">
        <f>J455*C455/B455</f>
        <v>97.96</v>
      </c>
      <c r="L455" s="214"/>
      <c r="M455" s="217"/>
      <c r="N455" s="103"/>
      <c r="O455" s="80"/>
    </row>
    <row r="456" spans="1:15" ht="18.75">
      <c r="A456" s="87" t="s">
        <v>16</v>
      </c>
      <c r="B456" s="88"/>
      <c r="C456" s="88"/>
      <c r="D456" s="89">
        <f t="shared" ref="D456:K456" si="139">SUM(D454:D455)</f>
        <v>20.11</v>
      </c>
      <c r="E456" s="89">
        <f t="shared" si="139"/>
        <v>25.296666666666667</v>
      </c>
      <c r="F456" s="89">
        <f t="shared" si="139"/>
        <v>15.19</v>
      </c>
      <c r="G456" s="89">
        <f t="shared" si="139"/>
        <v>19.12</v>
      </c>
      <c r="H456" s="89">
        <f t="shared" si="139"/>
        <v>30.01</v>
      </c>
      <c r="I456" s="89">
        <f t="shared" si="139"/>
        <v>38.623333333333335</v>
      </c>
      <c r="J456" s="89">
        <f t="shared" si="139"/>
        <v>341.22</v>
      </c>
      <c r="K456" s="89">
        <f t="shared" si="139"/>
        <v>432.65</v>
      </c>
      <c r="L456" s="215"/>
      <c r="M456" s="218"/>
      <c r="N456" s="103"/>
      <c r="O456" s="80"/>
    </row>
    <row r="457" spans="1:15" ht="18.75">
      <c r="A457" s="171" t="s">
        <v>247</v>
      </c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49"/>
      <c r="M457" s="150"/>
      <c r="N457" s="103"/>
      <c r="O457" s="80"/>
    </row>
    <row r="458" spans="1:15" ht="18.75">
      <c r="A458" s="33" t="s">
        <v>55</v>
      </c>
      <c r="B458" s="25" t="s">
        <v>91</v>
      </c>
      <c r="C458" s="25" t="s">
        <v>87</v>
      </c>
      <c r="D458" s="26">
        <v>0.4</v>
      </c>
      <c r="E458" s="26">
        <v>0.6</v>
      </c>
      <c r="F458" s="26">
        <v>0.4</v>
      </c>
      <c r="G458" s="26">
        <v>0.6</v>
      </c>
      <c r="H458" s="26">
        <v>9.8000000000000007</v>
      </c>
      <c r="I458" s="26">
        <v>14.7</v>
      </c>
      <c r="J458" s="26">
        <v>45</v>
      </c>
      <c r="K458" s="26">
        <v>67.5</v>
      </c>
      <c r="L458" s="149"/>
      <c r="M458" s="150"/>
      <c r="N458" s="103"/>
      <c r="O458" s="80"/>
    </row>
    <row r="459" spans="1:15" ht="18.75">
      <c r="A459" s="211" t="s">
        <v>12</v>
      </c>
      <c r="B459" s="212"/>
      <c r="C459" s="212"/>
      <c r="D459" s="212"/>
      <c r="E459" s="212"/>
      <c r="F459" s="212"/>
      <c r="G459" s="212"/>
      <c r="H459" s="212"/>
      <c r="I459" s="212"/>
      <c r="J459" s="212"/>
      <c r="K459" s="212"/>
      <c r="L459" s="127"/>
      <c r="M459" s="85"/>
      <c r="N459" s="103"/>
      <c r="O459" s="80"/>
    </row>
    <row r="460" spans="1:15" ht="37.5">
      <c r="A460" s="74" t="s">
        <v>158</v>
      </c>
      <c r="B460" s="25">
        <v>30</v>
      </c>
      <c r="C460" s="25">
        <v>40</v>
      </c>
      <c r="D460" s="25">
        <v>0.21</v>
      </c>
      <c r="E460" s="25">
        <v>0.28000000000000003</v>
      </c>
      <c r="F460" s="25">
        <v>0.03</v>
      </c>
      <c r="G460" s="25">
        <v>0.04</v>
      </c>
      <c r="H460" s="25">
        <v>0.56999999999999995</v>
      </c>
      <c r="I460" s="25">
        <v>0.76</v>
      </c>
      <c r="J460" s="25">
        <v>3.3</v>
      </c>
      <c r="K460" s="25">
        <v>4.4000000000000004</v>
      </c>
      <c r="L460" s="213">
        <f>K466*100/1900</f>
        <v>29.972631578947365</v>
      </c>
      <c r="M460" s="216" t="s">
        <v>23</v>
      </c>
      <c r="N460" s="103"/>
      <c r="O460" s="80"/>
    </row>
    <row r="461" spans="1:15" ht="37.5">
      <c r="A461" s="92" t="s">
        <v>229</v>
      </c>
      <c r="B461" s="93">
        <v>150</v>
      </c>
      <c r="C461" s="93">
        <v>200</v>
      </c>
      <c r="D461" s="117">
        <v>4.26</v>
      </c>
      <c r="E461" s="117">
        <v>5.59</v>
      </c>
      <c r="F461" s="117">
        <v>1.75</v>
      </c>
      <c r="G461" s="117">
        <v>2.5</v>
      </c>
      <c r="H461" s="117">
        <v>17.79</v>
      </c>
      <c r="I461" s="117">
        <v>20.39</v>
      </c>
      <c r="J461" s="117">
        <v>63.93</v>
      </c>
      <c r="K461" s="117">
        <v>86.47</v>
      </c>
      <c r="L461" s="214"/>
      <c r="M461" s="217"/>
      <c r="N461" s="103"/>
      <c r="O461" s="80"/>
    </row>
    <row r="462" spans="1:15" ht="18.75">
      <c r="A462" s="67" t="s">
        <v>230</v>
      </c>
      <c r="B462" s="64">
        <v>50</v>
      </c>
      <c r="C462" s="64">
        <v>70</v>
      </c>
      <c r="D462" s="75">
        <v>8.08</v>
      </c>
      <c r="E462" s="75">
        <v>11.31</v>
      </c>
      <c r="F462" s="75">
        <v>8.16</v>
      </c>
      <c r="G462" s="75">
        <v>11.42</v>
      </c>
      <c r="H462" s="75">
        <v>18.04</v>
      </c>
      <c r="I462" s="75">
        <v>31.26</v>
      </c>
      <c r="J462" s="75">
        <v>125.08</v>
      </c>
      <c r="K462" s="75">
        <v>175.11</v>
      </c>
      <c r="L462" s="214"/>
      <c r="M462" s="217"/>
      <c r="N462" s="103"/>
      <c r="O462" s="80"/>
    </row>
    <row r="463" spans="1:15" ht="18.75">
      <c r="A463" s="97" t="s">
        <v>231</v>
      </c>
      <c r="B463" s="66">
        <v>100</v>
      </c>
      <c r="C463" s="66">
        <v>100</v>
      </c>
      <c r="D463" s="66">
        <v>2.09</v>
      </c>
      <c r="E463" s="75">
        <f>D463*C463/B463</f>
        <v>2.09</v>
      </c>
      <c r="F463" s="66">
        <v>7.75</v>
      </c>
      <c r="G463" s="75">
        <f>F463*C463/B463</f>
        <v>7.75</v>
      </c>
      <c r="H463" s="66">
        <v>16.3</v>
      </c>
      <c r="I463" s="75">
        <f>H463*C463/B463</f>
        <v>16.3</v>
      </c>
      <c r="J463" s="66">
        <v>145.9</v>
      </c>
      <c r="K463" s="75">
        <f>J463*C463/B463</f>
        <v>145.9</v>
      </c>
      <c r="L463" s="214"/>
      <c r="M463" s="217"/>
      <c r="N463" s="103"/>
      <c r="O463" s="80"/>
    </row>
    <row r="464" spans="1:15" ht="37.5">
      <c r="A464" s="33" t="s">
        <v>139</v>
      </c>
      <c r="B464" s="21">
        <v>150</v>
      </c>
      <c r="C464" s="21">
        <v>200</v>
      </c>
      <c r="D464" s="26">
        <v>0.28999999999999998</v>
      </c>
      <c r="E464" s="26">
        <f>D464*C464/B464</f>
        <v>0.3866666666666666</v>
      </c>
      <c r="F464" s="26">
        <v>0</v>
      </c>
      <c r="G464" s="26">
        <f>F464*C464/B464</f>
        <v>0</v>
      </c>
      <c r="H464" s="26">
        <v>18.350000000000001</v>
      </c>
      <c r="I464" s="26">
        <f>H464*C464/B464</f>
        <v>24.466666666666669</v>
      </c>
      <c r="J464" s="26">
        <v>71.849999999999994</v>
      </c>
      <c r="K464" s="26">
        <f>J464*C464/B464</f>
        <v>95.799999999999983</v>
      </c>
      <c r="L464" s="214"/>
      <c r="M464" s="217"/>
      <c r="N464" s="103"/>
      <c r="O464" s="80"/>
    </row>
    <row r="465" spans="1:15" ht="18.75">
      <c r="A465" s="92" t="s">
        <v>15</v>
      </c>
      <c r="B465" s="91">
        <v>20</v>
      </c>
      <c r="C465" s="91">
        <v>30</v>
      </c>
      <c r="D465" s="75">
        <v>1.22</v>
      </c>
      <c r="E465" s="75">
        <f>D465*C465/B465</f>
        <v>1.83</v>
      </c>
      <c r="F465" s="75">
        <v>0.24</v>
      </c>
      <c r="G465" s="75">
        <f>F465*C465/B465</f>
        <v>0.36</v>
      </c>
      <c r="H465" s="75">
        <v>8.18</v>
      </c>
      <c r="I465" s="75">
        <v>14.27</v>
      </c>
      <c r="J465" s="75">
        <v>41.2</v>
      </c>
      <c r="K465" s="75">
        <f>J465*C465/B465</f>
        <v>61.8</v>
      </c>
      <c r="L465" s="214"/>
      <c r="M465" s="217"/>
      <c r="N465" s="103"/>
      <c r="O465" s="80"/>
    </row>
    <row r="466" spans="1:15" ht="18.75">
      <c r="A466" s="94" t="s">
        <v>17</v>
      </c>
      <c r="B466" s="89"/>
      <c r="C466" s="89"/>
      <c r="D466" s="89">
        <f t="shared" ref="D466:K466" si="140">SUM(D460:D465)</f>
        <v>16.149999999999999</v>
      </c>
      <c r="E466" s="89">
        <f t="shared" si="140"/>
        <v>21.486666666666665</v>
      </c>
      <c r="F466" s="89">
        <f t="shared" si="140"/>
        <v>17.929999999999996</v>
      </c>
      <c r="G466" s="89">
        <f t="shared" si="140"/>
        <v>22.07</v>
      </c>
      <c r="H466" s="89">
        <f t="shared" si="140"/>
        <v>79.230000000000018</v>
      </c>
      <c r="I466" s="89">
        <f t="shared" si="140"/>
        <v>107.44666666666667</v>
      </c>
      <c r="J466" s="89">
        <f t="shared" si="140"/>
        <v>451.26000000000005</v>
      </c>
      <c r="K466" s="89">
        <f t="shared" si="140"/>
        <v>569.4799999999999</v>
      </c>
      <c r="L466" s="215"/>
      <c r="M466" s="218"/>
      <c r="N466" s="103"/>
      <c r="O466" s="80"/>
    </row>
    <row r="467" spans="1:15" ht="18.75">
      <c r="A467" s="211" t="s">
        <v>13</v>
      </c>
      <c r="B467" s="212"/>
      <c r="C467" s="212"/>
      <c r="D467" s="212"/>
      <c r="E467" s="212"/>
      <c r="F467" s="212"/>
      <c r="G467" s="212"/>
      <c r="H467" s="212"/>
      <c r="I467" s="212"/>
      <c r="J467" s="212"/>
      <c r="K467" s="212"/>
      <c r="L467" s="95"/>
      <c r="M467" s="96"/>
      <c r="N467" s="103"/>
      <c r="O467" s="80"/>
    </row>
    <row r="468" spans="1:15" ht="18.75">
      <c r="A468" s="97" t="s">
        <v>232</v>
      </c>
      <c r="B468" s="64">
        <v>130</v>
      </c>
      <c r="C468" s="64">
        <v>150</v>
      </c>
      <c r="D468" s="66">
        <v>8.2799999999999994</v>
      </c>
      <c r="E468" s="66">
        <v>9.93</v>
      </c>
      <c r="F468" s="66">
        <v>9.51</v>
      </c>
      <c r="G468" s="66">
        <v>11.41</v>
      </c>
      <c r="H468" s="66">
        <v>31.62</v>
      </c>
      <c r="I468" s="66">
        <v>37.94</v>
      </c>
      <c r="J468" s="66">
        <v>249.23</v>
      </c>
      <c r="K468" s="66">
        <v>299.08</v>
      </c>
      <c r="L468" s="220">
        <f>K470*100/1900</f>
        <v>21.635789473684209</v>
      </c>
      <c r="M468" s="223">
        <v>0.25</v>
      </c>
      <c r="N468" s="103"/>
      <c r="O468" s="80"/>
    </row>
    <row r="469" spans="1:15" ht="18.75">
      <c r="A469" s="97" t="s">
        <v>154</v>
      </c>
      <c r="B469" s="64">
        <v>150</v>
      </c>
      <c r="C469" s="64">
        <v>200</v>
      </c>
      <c r="D469" s="66">
        <v>4.2</v>
      </c>
      <c r="E469" s="75">
        <f>D469*C469/B469</f>
        <v>5.6</v>
      </c>
      <c r="F469" s="66">
        <v>4.8</v>
      </c>
      <c r="G469" s="75">
        <f>F469*C469/B469</f>
        <v>6.4</v>
      </c>
      <c r="H469" s="66">
        <v>6.15</v>
      </c>
      <c r="I469" s="75">
        <f>H469*C469/B469</f>
        <v>8.1999999999999993</v>
      </c>
      <c r="J469" s="66">
        <v>84</v>
      </c>
      <c r="K469" s="75">
        <f>J469*C469/B469</f>
        <v>112</v>
      </c>
      <c r="L469" s="221"/>
      <c r="M469" s="224"/>
      <c r="N469" s="103"/>
      <c r="O469" s="80"/>
    </row>
    <row r="470" spans="1:15" ht="18.75">
      <c r="A470" s="87" t="s">
        <v>18</v>
      </c>
      <c r="B470" s="66"/>
      <c r="C470" s="66"/>
      <c r="D470" s="98">
        <f t="shared" ref="D470:K470" si="141">SUM(D468:D469)</f>
        <v>12.48</v>
      </c>
      <c r="E470" s="98">
        <f t="shared" si="141"/>
        <v>15.53</v>
      </c>
      <c r="F470" s="98">
        <f t="shared" si="141"/>
        <v>14.309999999999999</v>
      </c>
      <c r="G470" s="98">
        <f t="shared" si="141"/>
        <v>17.810000000000002</v>
      </c>
      <c r="H470" s="98">
        <f t="shared" si="141"/>
        <v>37.770000000000003</v>
      </c>
      <c r="I470" s="98">
        <f t="shared" si="141"/>
        <v>46.14</v>
      </c>
      <c r="J470" s="98">
        <f t="shared" si="141"/>
        <v>333.23</v>
      </c>
      <c r="K470" s="98">
        <f t="shared" si="141"/>
        <v>411.08</v>
      </c>
      <c r="L470" s="222"/>
      <c r="M470" s="225"/>
      <c r="N470" s="103"/>
      <c r="O470" s="80"/>
    </row>
    <row r="471" spans="1:15" ht="18.75">
      <c r="A471" s="226" t="s">
        <v>178</v>
      </c>
      <c r="B471" s="212"/>
      <c r="C471" s="212"/>
      <c r="D471" s="212"/>
      <c r="E471" s="212"/>
      <c r="F471" s="212"/>
      <c r="G471" s="212"/>
      <c r="H471" s="212"/>
      <c r="I471" s="212"/>
      <c r="J471" s="212"/>
      <c r="K471" s="212"/>
      <c r="L471" s="212"/>
      <c r="M471" s="227"/>
      <c r="N471" s="103"/>
      <c r="O471" s="80"/>
    </row>
    <row r="472" spans="1:15" ht="18.75">
      <c r="A472" s="67" t="s">
        <v>206</v>
      </c>
      <c r="B472" s="66">
        <v>70</v>
      </c>
      <c r="C472" s="66">
        <v>100</v>
      </c>
      <c r="D472" s="65">
        <v>4.6500000000000004</v>
      </c>
      <c r="E472" s="65">
        <v>6.64</v>
      </c>
      <c r="F472" s="65">
        <v>6.43</v>
      </c>
      <c r="G472" s="65">
        <v>9.19</v>
      </c>
      <c r="H472" s="65">
        <v>15.42</v>
      </c>
      <c r="I472" s="65">
        <v>17.71</v>
      </c>
      <c r="J472" s="65">
        <v>100.49</v>
      </c>
      <c r="K472" s="65">
        <v>143.56</v>
      </c>
      <c r="L472" s="228">
        <f>K475*100/1900</f>
        <v>14.808421052631578</v>
      </c>
      <c r="M472" s="252">
        <v>0.15</v>
      </c>
      <c r="N472" s="103"/>
      <c r="O472" s="80"/>
    </row>
    <row r="473" spans="1:15" ht="18.75">
      <c r="A473" s="67" t="s">
        <v>14</v>
      </c>
      <c r="B473" s="66">
        <v>150</v>
      </c>
      <c r="C473" s="66">
        <v>200</v>
      </c>
      <c r="D473" s="66">
        <v>0.75</v>
      </c>
      <c r="E473" s="66">
        <f>D473*C473/B473</f>
        <v>1</v>
      </c>
      <c r="F473" s="66"/>
      <c r="G473" s="66"/>
      <c r="H473" s="66">
        <v>13.7</v>
      </c>
      <c r="I473" s="75">
        <f>H473*C473/B473</f>
        <v>18.266666666666666</v>
      </c>
      <c r="J473" s="66">
        <v>57</v>
      </c>
      <c r="K473" s="66">
        <f>J473*C473/B473</f>
        <v>76</v>
      </c>
      <c r="L473" s="229"/>
      <c r="M473" s="253"/>
      <c r="N473" s="103"/>
      <c r="O473" s="80"/>
    </row>
    <row r="474" spans="1:15" ht="18.75">
      <c r="A474" s="67" t="s">
        <v>15</v>
      </c>
      <c r="B474" s="66">
        <v>20</v>
      </c>
      <c r="C474" s="66">
        <v>30</v>
      </c>
      <c r="D474" s="75">
        <v>1.22</v>
      </c>
      <c r="E474" s="75">
        <f>D474*C474/B474</f>
        <v>1.83</v>
      </c>
      <c r="F474" s="75">
        <v>0.24</v>
      </c>
      <c r="G474" s="75">
        <f>F474*C474/B474</f>
        <v>0.36</v>
      </c>
      <c r="H474" s="75">
        <v>8.18</v>
      </c>
      <c r="I474" s="75">
        <f>H474*C474/B474</f>
        <v>12.27</v>
      </c>
      <c r="J474" s="75">
        <v>41.2</v>
      </c>
      <c r="K474" s="75">
        <f>J474*C474/B474</f>
        <v>61.8</v>
      </c>
      <c r="L474" s="250"/>
      <c r="M474" s="254"/>
      <c r="N474" s="103"/>
      <c r="O474" s="80"/>
    </row>
    <row r="475" spans="1:15" ht="18.75">
      <c r="A475" s="104" t="s">
        <v>179</v>
      </c>
      <c r="B475" s="66"/>
      <c r="C475" s="66"/>
      <c r="D475" s="75">
        <f>SUM(D472:D474)</f>
        <v>6.62</v>
      </c>
      <c r="E475" s="89">
        <f t="shared" ref="E475:K475" si="142">SUM(E472:E474)</f>
        <v>9.4699999999999989</v>
      </c>
      <c r="F475" s="89">
        <f t="shared" si="142"/>
        <v>6.67</v>
      </c>
      <c r="G475" s="89">
        <f t="shared" si="142"/>
        <v>9.5499999999999989</v>
      </c>
      <c r="H475" s="89">
        <f t="shared" si="142"/>
        <v>37.299999999999997</v>
      </c>
      <c r="I475" s="89">
        <f t="shared" si="142"/>
        <v>48.24666666666667</v>
      </c>
      <c r="J475" s="89">
        <f t="shared" si="142"/>
        <v>198.69</v>
      </c>
      <c r="K475" s="89">
        <f t="shared" si="142"/>
        <v>281.36</v>
      </c>
      <c r="L475" s="251"/>
      <c r="M475" s="255"/>
      <c r="N475" s="103"/>
      <c r="O475" s="80"/>
    </row>
    <row r="476" spans="1:15" ht="18.75">
      <c r="A476" s="239" t="s">
        <v>180</v>
      </c>
      <c r="B476" s="240"/>
      <c r="C476" s="240"/>
      <c r="D476" s="240"/>
      <c r="E476" s="240"/>
      <c r="F476" s="240"/>
      <c r="G476" s="240"/>
      <c r="H476" s="240"/>
      <c r="I476" s="240"/>
      <c r="J476" s="240"/>
      <c r="K476" s="240"/>
      <c r="L476" s="240"/>
      <c r="M476" s="241"/>
      <c r="N476" s="103"/>
      <c r="O476" s="80"/>
    </row>
    <row r="477" spans="1:15" ht="18.75">
      <c r="A477" s="66" t="s">
        <v>233</v>
      </c>
      <c r="B477" s="66">
        <v>150</v>
      </c>
      <c r="C477" s="66">
        <v>200</v>
      </c>
      <c r="D477" s="66">
        <v>4.2</v>
      </c>
      <c r="E477" s="75">
        <f>D477*C477/B477</f>
        <v>5.6</v>
      </c>
      <c r="F477" s="66">
        <v>4.8</v>
      </c>
      <c r="G477" s="75">
        <f>F477*C477/B477</f>
        <v>6.4</v>
      </c>
      <c r="H477" s="66">
        <v>6.15</v>
      </c>
      <c r="I477" s="75">
        <f>H477*C477/B477</f>
        <v>8.1999999999999993</v>
      </c>
      <c r="J477" s="66">
        <v>84</v>
      </c>
      <c r="K477" s="75">
        <f>J477*C477/B477</f>
        <v>112</v>
      </c>
      <c r="L477" s="220">
        <f>K479*100/1900</f>
        <v>10.48421052631579</v>
      </c>
      <c r="M477" s="256">
        <v>0.1</v>
      </c>
      <c r="N477" s="103"/>
      <c r="O477" s="80"/>
    </row>
    <row r="478" spans="1:15" ht="18.75">
      <c r="A478" s="101" t="s">
        <v>193</v>
      </c>
      <c r="B478" s="102">
        <v>20</v>
      </c>
      <c r="C478" s="102">
        <v>20</v>
      </c>
      <c r="D478" s="75">
        <v>1.5</v>
      </c>
      <c r="E478" s="75">
        <f>D478*C478/B478</f>
        <v>1.5</v>
      </c>
      <c r="F478" s="75">
        <v>2.36</v>
      </c>
      <c r="G478" s="75">
        <f>F478*C478/B478</f>
        <v>2.36</v>
      </c>
      <c r="H478" s="75">
        <v>14.9</v>
      </c>
      <c r="I478" s="75">
        <f>H478*C478/B478</f>
        <v>14.9</v>
      </c>
      <c r="J478" s="75">
        <v>87.2</v>
      </c>
      <c r="K478" s="75">
        <f>J478*C478/B478</f>
        <v>87.2</v>
      </c>
      <c r="L478" s="221"/>
      <c r="M478" s="257"/>
      <c r="N478" s="103"/>
      <c r="O478" s="80"/>
    </row>
    <row r="479" spans="1:15" ht="18.75">
      <c r="A479" s="104" t="s">
        <v>194</v>
      </c>
      <c r="B479" s="102"/>
      <c r="C479" s="102"/>
      <c r="D479" s="102">
        <f>SUM(D477:D478)</f>
        <v>5.7</v>
      </c>
      <c r="E479" s="102">
        <f t="shared" ref="E479:K479" si="143">SUM(E477:E478)</f>
        <v>7.1</v>
      </c>
      <c r="F479" s="102">
        <f t="shared" si="143"/>
        <v>7.16</v>
      </c>
      <c r="G479" s="102">
        <f t="shared" si="143"/>
        <v>8.76</v>
      </c>
      <c r="H479" s="102">
        <f t="shared" si="143"/>
        <v>21.05</v>
      </c>
      <c r="I479" s="102">
        <f t="shared" si="143"/>
        <v>23.1</v>
      </c>
      <c r="J479" s="102">
        <f t="shared" si="143"/>
        <v>171.2</v>
      </c>
      <c r="K479" s="102">
        <f t="shared" si="143"/>
        <v>199.2</v>
      </c>
      <c r="L479" s="186"/>
      <c r="M479" s="258"/>
      <c r="N479" s="103"/>
      <c r="O479" s="80"/>
    </row>
    <row r="480" spans="1:15" ht="18.75">
      <c r="A480" s="87" t="s">
        <v>19</v>
      </c>
      <c r="B480" s="66"/>
      <c r="C480" s="66"/>
      <c r="D480" s="89">
        <f>D456+D466+D470+D475+D479+D458</f>
        <v>61.459999999999994</v>
      </c>
      <c r="E480" s="89">
        <f t="shared" ref="E480:K480" si="144">E456+E466+E470+E475+E479+E458</f>
        <v>79.48333333333332</v>
      </c>
      <c r="F480" s="89">
        <f t="shared" si="144"/>
        <v>61.659999999999989</v>
      </c>
      <c r="G480" s="89">
        <f t="shared" si="144"/>
        <v>77.91</v>
      </c>
      <c r="H480" s="89">
        <f t="shared" si="144"/>
        <v>215.16000000000003</v>
      </c>
      <c r="I480" s="89">
        <f t="shared" si="144"/>
        <v>278.25666666666666</v>
      </c>
      <c r="J480" s="89">
        <f t="shared" si="144"/>
        <v>1540.6000000000001</v>
      </c>
      <c r="K480" s="89">
        <f t="shared" si="144"/>
        <v>1961.2699999999998</v>
      </c>
      <c r="L480" s="187"/>
      <c r="M480" s="259"/>
      <c r="N480" s="103"/>
      <c r="O480" s="80"/>
    </row>
    <row r="481" spans="1:15" ht="38.25" thickBot="1">
      <c r="A481" s="107" t="s">
        <v>20</v>
      </c>
      <c r="B481" s="108"/>
      <c r="C481" s="108"/>
      <c r="D481" s="118">
        <v>1</v>
      </c>
      <c r="E481" s="118">
        <v>1</v>
      </c>
      <c r="F481" s="118">
        <f>F480/D480</f>
        <v>1.003254149040026</v>
      </c>
      <c r="G481" s="118">
        <f>G480/E480</f>
        <v>0.98020549381421695</v>
      </c>
      <c r="H481" s="118">
        <f>H480/D480</f>
        <v>3.5008135372600071</v>
      </c>
      <c r="I481" s="118">
        <f>I480/E480</f>
        <v>3.5008177815055572</v>
      </c>
      <c r="J481" s="109"/>
      <c r="K481" s="109"/>
      <c r="L481" s="110"/>
      <c r="M481" s="111"/>
      <c r="N481" s="103"/>
      <c r="O481" s="80"/>
    </row>
    <row r="482" spans="1:15" ht="18.75">
      <c r="A482" s="263" t="s">
        <v>246</v>
      </c>
      <c r="B482" s="264"/>
      <c r="C482" s="264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18"/>
    </row>
    <row r="483" spans="1:15" ht="18.75" customHeight="1"/>
    <row r="484" spans="1:15" ht="30">
      <c r="A484" s="6" t="s">
        <v>103</v>
      </c>
      <c r="B484" s="132">
        <v>1</v>
      </c>
      <c r="C484" s="132">
        <v>1</v>
      </c>
      <c r="D484" s="132">
        <f>(F409+F374+F341+F308+F270+F167+F135+F98+F64+F29)/10</f>
        <v>1.0414210056004043</v>
      </c>
      <c r="E484" s="132">
        <f>(G409+G374+G341+G308+G270+G167+G135+G98+G64+G29)/10</f>
        <v>1.0145011689989598</v>
      </c>
      <c r="F484" s="132">
        <f>(H409+H374+H341+H308+H270+H167+H135+H98+H64+H29)/10</f>
        <v>4.0127859877348646</v>
      </c>
      <c r="G484" s="132">
        <f>(I409+I374+I341+I308+I270+I167+I135+I98+I64+I29)/10</f>
        <v>4.0200942882850699</v>
      </c>
    </row>
    <row r="485" spans="1:15">
      <c r="A485" s="260" t="s">
        <v>104</v>
      </c>
      <c r="B485" s="8" t="s">
        <v>105</v>
      </c>
      <c r="C485" s="7">
        <f>(L386+L353+L320+L284+L249+L148+L111+L77+L41+L7)/10</f>
        <v>22.347620782726047</v>
      </c>
      <c r="D485" s="2"/>
      <c r="E485" s="2"/>
      <c r="F485" s="2"/>
      <c r="G485" s="2"/>
    </row>
    <row r="486" spans="1:15" ht="13.5" customHeight="1">
      <c r="A486" s="261"/>
      <c r="B486" s="1" t="s">
        <v>106</v>
      </c>
      <c r="C486" s="7">
        <f>(L393+L360+L326+L291+L256+L155+L118+L83+L48+L14)/10</f>
        <v>31.702611403508769</v>
      </c>
    </row>
    <row r="487" spans="1:15">
      <c r="A487" s="261"/>
      <c r="B487" s="1" t="s">
        <v>107</v>
      </c>
      <c r="C487" s="7">
        <f>(L404+L369+L335+L301+L264+L163+L127+L92+L57+L23)/10</f>
        <v>19.800571929824564</v>
      </c>
    </row>
    <row r="488" spans="1:15" ht="29.25" customHeight="1" thickBot="1">
      <c r="A488" s="262"/>
      <c r="B488" s="133" t="s">
        <v>237</v>
      </c>
      <c r="C488" s="134">
        <f>(L411+L376+L343+L310+L272+L169+L137+L100+L66+L31)/10</f>
        <v>15.880736842105261</v>
      </c>
    </row>
    <row r="490" spans="1:15">
      <c r="A490" t="s">
        <v>118</v>
      </c>
    </row>
    <row r="491" spans="1:15">
      <c r="A491" t="s">
        <v>236</v>
      </c>
    </row>
  </sheetData>
  <mergeCells count="317">
    <mergeCell ref="A471:M471"/>
    <mergeCell ref="L472:L475"/>
    <mergeCell ref="M472:M475"/>
    <mergeCell ref="A476:M476"/>
    <mergeCell ref="L477:L480"/>
    <mergeCell ref="M477:M480"/>
    <mergeCell ref="A485:A488"/>
    <mergeCell ref="A453:K453"/>
    <mergeCell ref="L454:L456"/>
    <mergeCell ref="M454:M456"/>
    <mergeCell ref="A459:K459"/>
    <mergeCell ref="L460:L466"/>
    <mergeCell ref="M460:M466"/>
    <mergeCell ref="A467:K467"/>
    <mergeCell ref="L468:L470"/>
    <mergeCell ref="M468:M470"/>
    <mergeCell ref="A457:K457"/>
    <mergeCell ref="A482:M482"/>
    <mergeCell ref="A439:M439"/>
    <mergeCell ref="L440:L441"/>
    <mergeCell ref="M440:M441"/>
    <mergeCell ref="A443:M443"/>
    <mergeCell ref="L444:L445"/>
    <mergeCell ref="M444:M445"/>
    <mergeCell ref="A450:K450"/>
    <mergeCell ref="A451:A452"/>
    <mergeCell ref="B451:C451"/>
    <mergeCell ref="D451:E451"/>
    <mergeCell ref="F451:G451"/>
    <mergeCell ref="H451:I451"/>
    <mergeCell ref="J451:K451"/>
    <mergeCell ref="A420:K420"/>
    <mergeCell ref="L421:L424"/>
    <mergeCell ref="M421:M424"/>
    <mergeCell ref="A427:K427"/>
    <mergeCell ref="L428:L434"/>
    <mergeCell ref="M428:M434"/>
    <mergeCell ref="A435:K435"/>
    <mergeCell ref="L436:L438"/>
    <mergeCell ref="M436:M438"/>
    <mergeCell ref="A425:K425"/>
    <mergeCell ref="L411:L412"/>
    <mergeCell ref="M411:M412"/>
    <mergeCell ref="A416:O416"/>
    <mergeCell ref="A417:K417"/>
    <mergeCell ref="A418:A419"/>
    <mergeCell ref="B418:C418"/>
    <mergeCell ref="D418:E418"/>
    <mergeCell ref="F418:G418"/>
    <mergeCell ref="H418:I418"/>
    <mergeCell ref="J418:K418"/>
    <mergeCell ref="A232:M232"/>
    <mergeCell ref="A236:M236"/>
    <mergeCell ref="L237:L239"/>
    <mergeCell ref="M237:M239"/>
    <mergeCell ref="L233:L234"/>
    <mergeCell ref="M233:M234"/>
    <mergeCell ref="A213:K213"/>
    <mergeCell ref="L214:L217"/>
    <mergeCell ref="M214:M217"/>
    <mergeCell ref="A220:K220"/>
    <mergeCell ref="L221:L227"/>
    <mergeCell ref="M221:M227"/>
    <mergeCell ref="A228:K228"/>
    <mergeCell ref="L229:L231"/>
    <mergeCell ref="M229:M231"/>
    <mergeCell ref="A218:K218"/>
    <mergeCell ref="L204:L205"/>
    <mergeCell ref="M204:M205"/>
    <mergeCell ref="A210:K210"/>
    <mergeCell ref="A211:A212"/>
    <mergeCell ref="B211:C211"/>
    <mergeCell ref="D211:E211"/>
    <mergeCell ref="F211:G211"/>
    <mergeCell ref="H211:I211"/>
    <mergeCell ref="J211:K211"/>
    <mergeCell ref="L187:L193"/>
    <mergeCell ref="M187:M193"/>
    <mergeCell ref="A194:K194"/>
    <mergeCell ref="L195:L197"/>
    <mergeCell ref="M195:M197"/>
    <mergeCell ref="A198:M198"/>
    <mergeCell ref="L199:L200"/>
    <mergeCell ref="M199:M200"/>
    <mergeCell ref="A203:M203"/>
    <mergeCell ref="B177:C177"/>
    <mergeCell ref="D177:E177"/>
    <mergeCell ref="F177:G177"/>
    <mergeCell ref="H177:I177"/>
    <mergeCell ref="J177:K177"/>
    <mergeCell ref="A179:K179"/>
    <mergeCell ref="L180:L183"/>
    <mergeCell ref="M180:M183"/>
    <mergeCell ref="A186:K186"/>
    <mergeCell ref="A184:K184"/>
    <mergeCell ref="M369:M372"/>
    <mergeCell ref="L404:L407"/>
    <mergeCell ref="M404:M407"/>
    <mergeCell ref="A385:K385"/>
    <mergeCell ref="L386:L389"/>
    <mergeCell ref="M386:M389"/>
    <mergeCell ref="A392:K392"/>
    <mergeCell ref="L393:L402"/>
    <mergeCell ref="M393:M402"/>
    <mergeCell ref="A403:K403"/>
    <mergeCell ref="A381:K381"/>
    <mergeCell ref="A382:K382"/>
    <mergeCell ref="A383:A384"/>
    <mergeCell ref="B383:C383"/>
    <mergeCell ref="D383:E383"/>
    <mergeCell ref="F383:G383"/>
    <mergeCell ref="H383:I383"/>
    <mergeCell ref="J383:K383"/>
    <mergeCell ref="L369:L372"/>
    <mergeCell ref="A379:M379"/>
    <mergeCell ref="L376:L377"/>
    <mergeCell ref="M376:M377"/>
    <mergeCell ref="A352:K352"/>
    <mergeCell ref="L353:L356"/>
    <mergeCell ref="M353:M356"/>
    <mergeCell ref="A359:K359"/>
    <mergeCell ref="L360:L367"/>
    <mergeCell ref="M360:M367"/>
    <mergeCell ref="A368:K368"/>
    <mergeCell ref="L335:L339"/>
    <mergeCell ref="M335:M339"/>
    <mergeCell ref="A348:K348"/>
    <mergeCell ref="A349:K349"/>
    <mergeCell ref="A350:A351"/>
    <mergeCell ref="B350:C350"/>
    <mergeCell ref="D350:E350"/>
    <mergeCell ref="F350:G350"/>
    <mergeCell ref="H350:I350"/>
    <mergeCell ref="J350:K350"/>
    <mergeCell ref="A342:M342"/>
    <mergeCell ref="A346:M346"/>
    <mergeCell ref="L343:L344"/>
    <mergeCell ref="M343:M344"/>
    <mergeCell ref="L320:L322"/>
    <mergeCell ref="M320:M322"/>
    <mergeCell ref="A325:K325"/>
    <mergeCell ref="L326:L333"/>
    <mergeCell ref="M326:M333"/>
    <mergeCell ref="A334:K334"/>
    <mergeCell ref="L301:L306"/>
    <mergeCell ref="M301:M306"/>
    <mergeCell ref="A315:K315"/>
    <mergeCell ref="A316:K316"/>
    <mergeCell ref="A317:A318"/>
    <mergeCell ref="B317:C317"/>
    <mergeCell ref="D317:E317"/>
    <mergeCell ref="F317:G317"/>
    <mergeCell ref="H317:I317"/>
    <mergeCell ref="J317:K317"/>
    <mergeCell ref="A309:M309"/>
    <mergeCell ref="A313:M313"/>
    <mergeCell ref="L310:L311"/>
    <mergeCell ref="M310:M311"/>
    <mergeCell ref="M163:M165"/>
    <mergeCell ref="A300:K300"/>
    <mergeCell ref="L264:L268"/>
    <mergeCell ref="M264:M268"/>
    <mergeCell ref="A279:K279"/>
    <mergeCell ref="A280:K280"/>
    <mergeCell ref="A281:A282"/>
    <mergeCell ref="B281:C281"/>
    <mergeCell ref="D281:E281"/>
    <mergeCell ref="F281:G281"/>
    <mergeCell ref="H281:I281"/>
    <mergeCell ref="J281:K281"/>
    <mergeCell ref="A263:M263"/>
    <mergeCell ref="A283:K283"/>
    <mergeCell ref="L284:L287"/>
    <mergeCell ref="M284:M287"/>
    <mergeCell ref="A290:K290"/>
    <mergeCell ref="L291:L299"/>
    <mergeCell ref="M291:M299"/>
    <mergeCell ref="L256:L262"/>
    <mergeCell ref="M256:M262"/>
    <mergeCell ref="A175:O175"/>
    <mergeCell ref="A176:K176"/>
    <mergeCell ref="A177:A178"/>
    <mergeCell ref="A1:K1"/>
    <mergeCell ref="A4:A5"/>
    <mergeCell ref="L7:L10"/>
    <mergeCell ref="B4:C4"/>
    <mergeCell ref="D4:E4"/>
    <mergeCell ref="F4:G4"/>
    <mergeCell ref="H4:I4"/>
    <mergeCell ref="J4:K4"/>
    <mergeCell ref="A3:K3"/>
    <mergeCell ref="A2:K2"/>
    <mergeCell ref="A6:K6"/>
    <mergeCell ref="A73:K73"/>
    <mergeCell ref="A74:A75"/>
    <mergeCell ref="B74:C74"/>
    <mergeCell ref="D74:E74"/>
    <mergeCell ref="F74:G74"/>
    <mergeCell ref="H74:I74"/>
    <mergeCell ref="J74:K74"/>
    <mergeCell ref="M23:M27"/>
    <mergeCell ref="A56:M56"/>
    <mergeCell ref="L57:L62"/>
    <mergeCell ref="M57:M62"/>
    <mergeCell ref="A72:K72"/>
    <mergeCell ref="A65:M65"/>
    <mergeCell ref="A70:M70"/>
    <mergeCell ref="L66:L68"/>
    <mergeCell ref="M66:M68"/>
    <mergeCell ref="A40:K40"/>
    <mergeCell ref="L23:L27"/>
    <mergeCell ref="A36:K36"/>
    <mergeCell ref="A37:K37"/>
    <mergeCell ref="A38:A39"/>
    <mergeCell ref="B38:C38"/>
    <mergeCell ref="D38:E38"/>
    <mergeCell ref="F38:G38"/>
    <mergeCell ref="M7:M10"/>
    <mergeCell ref="M14:M21"/>
    <mergeCell ref="L14:L21"/>
    <mergeCell ref="A13:K13"/>
    <mergeCell ref="L41:L44"/>
    <mergeCell ref="M41:M44"/>
    <mergeCell ref="A47:K47"/>
    <mergeCell ref="L48:L55"/>
    <mergeCell ref="M48:M55"/>
    <mergeCell ref="A45:K45"/>
    <mergeCell ref="A11:K11"/>
    <mergeCell ref="A30:M30"/>
    <mergeCell ref="A34:M34"/>
    <mergeCell ref="M31:M32"/>
    <mergeCell ref="L31:L32"/>
    <mergeCell ref="A22:K22"/>
    <mergeCell ref="H38:I38"/>
    <mergeCell ref="J38:K38"/>
    <mergeCell ref="B108:C108"/>
    <mergeCell ref="D108:E108"/>
    <mergeCell ref="F108:G108"/>
    <mergeCell ref="H108:I108"/>
    <mergeCell ref="A80:K80"/>
    <mergeCell ref="A82:K82"/>
    <mergeCell ref="A115:K115"/>
    <mergeCell ref="A104:M104"/>
    <mergeCell ref="L100:L102"/>
    <mergeCell ref="M100:M102"/>
    <mergeCell ref="A154:K154"/>
    <mergeCell ref="L155:L161"/>
    <mergeCell ref="M155:M161"/>
    <mergeCell ref="A162:K162"/>
    <mergeCell ref="A147:K147"/>
    <mergeCell ref="L148:L151"/>
    <mergeCell ref="M148:M151"/>
    <mergeCell ref="A106:K106"/>
    <mergeCell ref="A107:K107"/>
    <mergeCell ref="A144:K144"/>
    <mergeCell ref="A145:A146"/>
    <mergeCell ref="B145:C145"/>
    <mergeCell ref="D145:E145"/>
    <mergeCell ref="F145:G145"/>
    <mergeCell ref="H145:I145"/>
    <mergeCell ref="J145:K145"/>
    <mergeCell ref="M127:M133"/>
    <mergeCell ref="A141:M141"/>
    <mergeCell ref="L137:L139"/>
    <mergeCell ref="M137:M139"/>
    <mergeCell ref="M118:M125"/>
    <mergeCell ref="A110:K110"/>
    <mergeCell ref="L111:L114"/>
    <mergeCell ref="A108:A109"/>
    <mergeCell ref="A248:K248"/>
    <mergeCell ref="L249:L252"/>
    <mergeCell ref="L163:L165"/>
    <mergeCell ref="M249:M252"/>
    <mergeCell ref="A255:K255"/>
    <mergeCell ref="A246:A247"/>
    <mergeCell ref="A319:K319"/>
    <mergeCell ref="A76:K76"/>
    <mergeCell ref="B246:C246"/>
    <mergeCell ref="D246:E246"/>
    <mergeCell ref="F246:G246"/>
    <mergeCell ref="H246:I246"/>
    <mergeCell ref="J246:K246"/>
    <mergeCell ref="A244:K244"/>
    <mergeCell ref="A245:K245"/>
    <mergeCell ref="A168:M168"/>
    <mergeCell ref="A173:M173"/>
    <mergeCell ref="L169:L170"/>
    <mergeCell ref="M169:M170"/>
    <mergeCell ref="A99:M99"/>
    <mergeCell ref="A126:K126"/>
    <mergeCell ref="L93:L96"/>
    <mergeCell ref="M93:M96"/>
    <mergeCell ref="L127:L133"/>
    <mergeCell ref="L272:L275"/>
    <mergeCell ref="M272:M275"/>
    <mergeCell ref="L77:L79"/>
    <mergeCell ref="M77:M79"/>
    <mergeCell ref="J108:K108"/>
    <mergeCell ref="A410:M410"/>
    <mergeCell ref="A414:M414"/>
    <mergeCell ref="A136:M136"/>
    <mergeCell ref="L83:L90"/>
    <mergeCell ref="M83:M90"/>
    <mergeCell ref="A91:K91"/>
    <mergeCell ref="A143:K143"/>
    <mergeCell ref="M111:M114"/>
    <mergeCell ref="A117:K117"/>
    <mergeCell ref="L118:L125"/>
    <mergeCell ref="A375:M375"/>
    <mergeCell ref="A152:K152"/>
    <mergeCell ref="A253:K253"/>
    <mergeCell ref="A288:K288"/>
    <mergeCell ref="A323:K323"/>
    <mergeCell ref="A357:K357"/>
    <mergeCell ref="A390:K390"/>
    <mergeCell ref="A271:M271"/>
    <mergeCell ref="A277:M277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  <rowBreaks count="13" manualBreakCount="13">
    <brk id="35" max="26" man="1"/>
    <brk id="71" max="16383" man="1"/>
    <brk id="105" max="16383" man="1"/>
    <brk id="142" max="16383" man="1"/>
    <brk id="174" max="13" man="1"/>
    <brk id="209" max="13" man="1"/>
    <brk id="243" max="16383" man="1"/>
    <brk id="278" max="16383" man="1"/>
    <brk id="314" max="16383" man="1"/>
    <brk id="347" max="16383" man="1"/>
    <brk id="380" max="16383" man="1"/>
    <brk id="415" max="13" man="1"/>
    <brk id="4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P30" sqref="P30"/>
    </sheetView>
  </sheetViews>
  <sheetFormatPr defaultRowHeight="15"/>
  <cols>
    <col min="1" max="1" width="27" customWidth="1"/>
  </cols>
  <sheetData>
    <row r="1" spans="1:15">
      <c r="A1" s="265" t="s">
        <v>120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5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2"/>
    </row>
    <row r="3" spans="1:15">
      <c r="A3" s="138" t="s">
        <v>33</v>
      </c>
      <c r="B3" s="139" t="s">
        <v>34</v>
      </c>
      <c r="C3" s="139" t="s">
        <v>35</v>
      </c>
      <c r="D3" s="139" t="s">
        <v>36</v>
      </c>
      <c r="E3" s="139" t="s">
        <v>37</v>
      </c>
      <c r="F3" s="139" t="s">
        <v>38</v>
      </c>
      <c r="G3" s="139" t="s">
        <v>39</v>
      </c>
      <c r="H3" s="139" t="s">
        <v>40</v>
      </c>
      <c r="I3" s="139" t="s">
        <v>41</v>
      </c>
      <c r="J3" s="139" t="s">
        <v>42</v>
      </c>
      <c r="K3" s="139" t="s">
        <v>43</v>
      </c>
      <c r="L3" s="140" t="s">
        <v>44</v>
      </c>
      <c r="M3" s="139" t="s">
        <v>45</v>
      </c>
      <c r="N3" s="139" t="s">
        <v>46</v>
      </c>
      <c r="O3" s="12"/>
    </row>
    <row r="4" spans="1:15">
      <c r="A4" s="138" t="s">
        <v>47</v>
      </c>
      <c r="B4" s="141"/>
      <c r="C4" s="138">
        <v>84</v>
      </c>
      <c r="D4" s="138">
        <v>55</v>
      </c>
      <c r="E4" s="138">
        <v>24</v>
      </c>
      <c r="F4" s="138">
        <v>67</v>
      </c>
      <c r="G4" s="138">
        <v>11</v>
      </c>
      <c r="H4" s="138">
        <v>100</v>
      </c>
      <c r="I4" s="138">
        <v>23</v>
      </c>
      <c r="J4" s="138">
        <v>60</v>
      </c>
      <c r="K4" s="138">
        <v>70</v>
      </c>
      <c r="L4" s="142">
        <f t="shared" ref="L4:L29" si="0">SUM(B4:K4)/10</f>
        <v>49.4</v>
      </c>
      <c r="M4" s="138">
        <v>60</v>
      </c>
      <c r="N4" s="143">
        <f>L4*100/M4</f>
        <v>82.333333333333329</v>
      </c>
      <c r="O4" s="12"/>
    </row>
    <row r="5" spans="1:15">
      <c r="A5" s="138" t="s">
        <v>15</v>
      </c>
      <c r="B5" s="141">
        <v>70</v>
      </c>
      <c r="C5" s="138">
        <v>70</v>
      </c>
      <c r="D5" s="138">
        <v>40</v>
      </c>
      <c r="E5" s="138">
        <v>70</v>
      </c>
      <c r="F5" s="138">
        <v>40</v>
      </c>
      <c r="G5" s="138">
        <v>70</v>
      </c>
      <c r="H5" s="138">
        <v>60</v>
      </c>
      <c r="I5" s="138">
        <v>70</v>
      </c>
      <c r="J5" s="138">
        <v>40</v>
      </c>
      <c r="K5" s="138">
        <v>40</v>
      </c>
      <c r="L5" s="142">
        <f t="shared" si="0"/>
        <v>57</v>
      </c>
      <c r="M5" s="138">
        <v>60</v>
      </c>
      <c r="N5" s="143">
        <f t="shared" ref="N5:N33" si="1">L5*100/M5</f>
        <v>95</v>
      </c>
      <c r="O5" s="12"/>
    </row>
    <row r="6" spans="1:15">
      <c r="A6" s="138" t="s">
        <v>48</v>
      </c>
      <c r="B6" s="141">
        <v>1</v>
      </c>
      <c r="C6" s="138">
        <v>2</v>
      </c>
      <c r="D6" s="138">
        <v>37</v>
      </c>
      <c r="E6" s="138">
        <v>6</v>
      </c>
      <c r="F6" s="138">
        <v>28</v>
      </c>
      <c r="G6" s="138">
        <v>8</v>
      </c>
      <c r="H6" s="138">
        <v>3</v>
      </c>
      <c r="I6" s="138"/>
      <c r="J6" s="138"/>
      <c r="K6" s="138"/>
      <c r="L6" s="142">
        <f t="shared" si="0"/>
        <v>8.5</v>
      </c>
      <c r="M6" s="138">
        <v>10</v>
      </c>
      <c r="N6" s="143">
        <f t="shared" si="1"/>
        <v>85</v>
      </c>
      <c r="O6" s="12"/>
    </row>
    <row r="7" spans="1:15">
      <c r="A7" s="138" t="s">
        <v>49</v>
      </c>
      <c r="B7" s="141"/>
      <c r="C7" s="138"/>
      <c r="D7" s="138"/>
      <c r="E7" s="144">
        <v>8</v>
      </c>
      <c r="F7" s="138"/>
      <c r="G7" s="138"/>
      <c r="H7" s="138"/>
      <c r="I7" s="138">
        <v>8</v>
      </c>
      <c r="J7" s="138"/>
      <c r="K7" s="138"/>
      <c r="L7" s="142">
        <f t="shared" si="0"/>
        <v>1.6</v>
      </c>
      <c r="M7" s="138">
        <v>3</v>
      </c>
      <c r="N7" s="143">
        <v>100</v>
      </c>
      <c r="O7" s="12"/>
    </row>
    <row r="8" spans="1:15">
      <c r="A8" s="138" t="s">
        <v>50</v>
      </c>
      <c r="B8" s="141">
        <v>8</v>
      </c>
      <c r="C8" s="138"/>
      <c r="D8" s="138"/>
      <c r="E8" s="138">
        <v>16</v>
      </c>
      <c r="F8" s="138"/>
      <c r="G8" s="138"/>
      <c r="H8" s="138"/>
      <c r="I8" s="138"/>
      <c r="J8" s="138"/>
      <c r="K8" s="138">
        <v>51</v>
      </c>
      <c r="L8" s="142">
        <f>SUM(B8:K8)/10</f>
        <v>7.5</v>
      </c>
      <c r="M8" s="138">
        <v>8</v>
      </c>
      <c r="N8" s="143">
        <f t="shared" si="1"/>
        <v>93.75</v>
      </c>
      <c r="O8" s="12"/>
    </row>
    <row r="9" spans="1:15">
      <c r="A9" s="138" t="s">
        <v>51</v>
      </c>
      <c r="B9" s="141">
        <v>31</v>
      </c>
      <c r="C9" s="138">
        <v>26</v>
      </c>
      <c r="D9" s="138">
        <v>32</v>
      </c>
      <c r="E9" s="138">
        <v>12</v>
      </c>
      <c r="F9" s="138">
        <v>26</v>
      </c>
      <c r="G9" s="143">
        <v>44</v>
      </c>
      <c r="H9" s="138">
        <v>26</v>
      </c>
      <c r="I9" s="138">
        <v>15</v>
      </c>
      <c r="J9" s="138">
        <v>30</v>
      </c>
      <c r="K9" s="138">
        <v>7</v>
      </c>
      <c r="L9" s="142">
        <f t="shared" si="0"/>
        <v>24.9</v>
      </c>
      <c r="M9" s="138">
        <v>25</v>
      </c>
      <c r="N9" s="143">
        <f t="shared" si="1"/>
        <v>99.6</v>
      </c>
      <c r="O9" s="12"/>
    </row>
    <row r="10" spans="1:15">
      <c r="A10" s="138" t="s">
        <v>52</v>
      </c>
      <c r="B10" s="141">
        <v>15</v>
      </c>
      <c r="C10" s="138"/>
      <c r="D10" s="138"/>
      <c r="E10" s="138">
        <v>15</v>
      </c>
      <c r="F10" s="138"/>
      <c r="G10" s="138"/>
      <c r="H10" s="138"/>
      <c r="I10" s="138"/>
      <c r="J10" s="138"/>
      <c r="K10" s="138"/>
      <c r="L10" s="142">
        <f>SUM(B10:K10)/10</f>
        <v>3</v>
      </c>
      <c r="M10" s="138">
        <v>3</v>
      </c>
      <c r="N10" s="143">
        <f t="shared" si="1"/>
        <v>100</v>
      </c>
      <c r="O10" s="12"/>
    </row>
    <row r="11" spans="1:15">
      <c r="A11" s="138" t="s">
        <v>53</v>
      </c>
      <c r="B11" s="141">
        <v>180</v>
      </c>
      <c r="C11" s="138">
        <v>193</v>
      </c>
      <c r="D11" s="138">
        <v>40</v>
      </c>
      <c r="E11" s="138">
        <v>211</v>
      </c>
      <c r="F11" s="138">
        <v>111</v>
      </c>
      <c r="G11" s="138">
        <v>167</v>
      </c>
      <c r="H11" s="138">
        <v>148</v>
      </c>
      <c r="I11" s="138">
        <v>150</v>
      </c>
      <c r="J11" s="138">
        <v>315</v>
      </c>
      <c r="K11" s="138"/>
      <c r="L11" s="142">
        <f>SUM(B11:K11)/10-11.5</f>
        <v>140</v>
      </c>
      <c r="M11" s="138">
        <v>140</v>
      </c>
      <c r="N11" s="143">
        <f t="shared" si="1"/>
        <v>100</v>
      </c>
      <c r="O11" s="12"/>
    </row>
    <row r="12" spans="1:15">
      <c r="A12" s="138" t="s">
        <v>54</v>
      </c>
      <c r="B12" s="141">
        <v>173</v>
      </c>
      <c r="C12" s="138">
        <v>147</v>
      </c>
      <c r="D12" s="138">
        <v>100</v>
      </c>
      <c r="E12" s="138">
        <v>93</v>
      </c>
      <c r="F12" s="138">
        <v>127</v>
      </c>
      <c r="G12" s="138">
        <v>261</v>
      </c>
      <c r="H12" s="138">
        <v>170</v>
      </c>
      <c r="I12" s="138">
        <v>166</v>
      </c>
      <c r="J12" s="138">
        <v>70</v>
      </c>
      <c r="K12" s="138">
        <v>46</v>
      </c>
      <c r="L12" s="142">
        <f>SUM(B12:K12)/10+12.8</f>
        <v>148.10000000000002</v>
      </c>
      <c r="M12" s="138">
        <v>150</v>
      </c>
      <c r="N12" s="143">
        <f t="shared" si="1"/>
        <v>98.733333333333348</v>
      </c>
      <c r="O12" s="12"/>
    </row>
    <row r="13" spans="1:15">
      <c r="A13" s="138" t="s">
        <v>55</v>
      </c>
      <c r="B13" s="141">
        <v>168</v>
      </c>
      <c r="C13" s="138">
        <v>190</v>
      </c>
      <c r="D13" s="138">
        <v>150</v>
      </c>
      <c r="E13" s="138">
        <v>150</v>
      </c>
      <c r="F13" s="138">
        <v>30</v>
      </c>
      <c r="G13" s="138">
        <v>180</v>
      </c>
      <c r="H13" s="138">
        <v>150</v>
      </c>
      <c r="I13" s="138">
        <v>190</v>
      </c>
      <c r="J13" s="138">
        <v>150</v>
      </c>
      <c r="K13" s="138"/>
      <c r="L13" s="142">
        <f t="shared" si="0"/>
        <v>135.80000000000001</v>
      </c>
      <c r="M13" s="138">
        <v>140</v>
      </c>
      <c r="N13" s="143">
        <f t="shared" si="1"/>
        <v>97.000000000000014</v>
      </c>
      <c r="O13" s="12"/>
    </row>
    <row r="14" spans="1:15">
      <c r="A14" s="138" t="s">
        <v>56</v>
      </c>
      <c r="B14" s="141">
        <v>20</v>
      </c>
      <c r="C14" s="138">
        <v>8</v>
      </c>
      <c r="D14" s="138">
        <v>9</v>
      </c>
      <c r="E14" s="138"/>
      <c r="F14" s="138">
        <v>20</v>
      </c>
      <c r="G14" s="138"/>
      <c r="H14" s="138">
        <v>20</v>
      </c>
      <c r="I14" s="138"/>
      <c r="J14" s="138"/>
      <c r="K14" s="138">
        <v>30</v>
      </c>
      <c r="L14" s="142">
        <f t="shared" si="0"/>
        <v>10.7</v>
      </c>
      <c r="M14" s="138">
        <v>18</v>
      </c>
      <c r="N14" s="143">
        <f t="shared" si="1"/>
        <v>59.444444444444443</v>
      </c>
      <c r="O14" s="12"/>
    </row>
    <row r="15" spans="1:15">
      <c r="A15" s="138" t="s">
        <v>57</v>
      </c>
      <c r="B15" s="141"/>
      <c r="C15" s="138">
        <v>200</v>
      </c>
      <c r="D15" s="138"/>
      <c r="E15" s="138"/>
      <c r="F15" s="138">
        <v>200</v>
      </c>
      <c r="G15" s="138">
        <v>200</v>
      </c>
      <c r="H15" s="138">
        <v>200</v>
      </c>
      <c r="I15" s="138"/>
      <c r="J15" s="138"/>
      <c r="K15" s="138">
        <v>200</v>
      </c>
      <c r="L15" s="142">
        <f t="shared" si="0"/>
        <v>100</v>
      </c>
      <c r="M15" s="138">
        <v>100</v>
      </c>
      <c r="N15" s="143">
        <f t="shared" si="1"/>
        <v>100</v>
      </c>
      <c r="O15" s="12"/>
    </row>
    <row r="16" spans="1:15">
      <c r="A16" s="138" t="s">
        <v>58</v>
      </c>
      <c r="B16" s="141"/>
      <c r="C16" s="138">
        <v>37</v>
      </c>
      <c r="D16" s="138">
        <v>70</v>
      </c>
      <c r="E16" s="138">
        <v>79</v>
      </c>
      <c r="F16" s="138">
        <v>15</v>
      </c>
      <c r="G16" s="138"/>
      <c r="H16" s="138">
        <v>52</v>
      </c>
      <c r="I16" s="138">
        <v>69</v>
      </c>
      <c r="J16" s="138">
        <v>48</v>
      </c>
      <c r="K16" s="138">
        <v>99</v>
      </c>
      <c r="L16" s="142">
        <f>SUM(B16:K16)/10+4.8</f>
        <v>51.699999999999996</v>
      </c>
      <c r="M16" s="138">
        <v>55</v>
      </c>
      <c r="N16" s="143">
        <f t="shared" si="1"/>
        <v>94</v>
      </c>
      <c r="O16" s="12"/>
    </row>
    <row r="17" spans="1:15">
      <c r="A17" s="138" t="s">
        <v>59</v>
      </c>
      <c r="B17" s="141">
        <v>48</v>
      </c>
      <c r="C17" s="138"/>
      <c r="D17" s="138"/>
      <c r="E17" s="138"/>
      <c r="F17" s="138">
        <v>49</v>
      </c>
      <c r="G17" s="138">
        <v>50</v>
      </c>
      <c r="H17" s="138"/>
      <c r="I17" s="138"/>
      <c r="J17" s="138"/>
      <c r="K17" s="138"/>
      <c r="L17" s="142">
        <f>SUM(B17:K17)/10-4.7</f>
        <v>10</v>
      </c>
      <c r="M17" s="138">
        <v>10</v>
      </c>
      <c r="N17" s="143">
        <f t="shared" si="1"/>
        <v>100</v>
      </c>
      <c r="O17" s="12"/>
    </row>
    <row r="18" spans="1:15">
      <c r="A18" s="138" t="s">
        <v>60</v>
      </c>
      <c r="B18" s="141">
        <v>50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42">
        <f t="shared" si="0"/>
        <v>5</v>
      </c>
      <c r="M18" s="138">
        <v>5</v>
      </c>
      <c r="N18" s="143">
        <f t="shared" si="1"/>
        <v>100</v>
      </c>
      <c r="O18" s="12"/>
    </row>
    <row r="19" spans="1:15" ht="15.75" customHeight="1">
      <c r="A19" s="145" t="s">
        <v>61</v>
      </c>
      <c r="B19" s="141">
        <v>243</v>
      </c>
      <c r="C19" s="138">
        <v>488</v>
      </c>
      <c r="D19" s="138">
        <v>475</v>
      </c>
      <c r="E19" s="138">
        <v>321</v>
      </c>
      <c r="F19" s="138">
        <v>530</v>
      </c>
      <c r="G19" s="138">
        <v>466</v>
      </c>
      <c r="H19" s="138">
        <v>293</v>
      </c>
      <c r="I19" s="138">
        <v>140</v>
      </c>
      <c r="J19" s="138">
        <v>443</v>
      </c>
      <c r="K19" s="138">
        <v>359</v>
      </c>
      <c r="L19" s="142">
        <f>SUM(B19:K19)/10</f>
        <v>375.8</v>
      </c>
      <c r="M19" s="138">
        <v>400</v>
      </c>
      <c r="N19" s="143">
        <f t="shared" si="1"/>
        <v>93.95</v>
      </c>
      <c r="O19" s="12"/>
    </row>
    <row r="20" spans="1:15">
      <c r="A20" s="138" t="s">
        <v>62</v>
      </c>
      <c r="B20" s="141">
        <v>16</v>
      </c>
      <c r="C20" s="138">
        <v>14</v>
      </c>
      <c r="D20" s="138">
        <v>26</v>
      </c>
      <c r="E20" s="138">
        <v>21</v>
      </c>
      <c r="F20" s="138">
        <v>26</v>
      </c>
      <c r="G20" s="138">
        <v>22</v>
      </c>
      <c r="H20" s="138">
        <v>25</v>
      </c>
      <c r="I20" s="138">
        <v>11</v>
      </c>
      <c r="J20" s="138">
        <v>22</v>
      </c>
      <c r="K20" s="138">
        <v>11</v>
      </c>
      <c r="L20" s="142">
        <f>SUM(B20:K20)/10</f>
        <v>19.399999999999999</v>
      </c>
      <c r="M20" s="138">
        <v>20</v>
      </c>
      <c r="N20" s="143">
        <f t="shared" si="1"/>
        <v>96.999999999999986</v>
      </c>
      <c r="O20" s="12"/>
    </row>
    <row r="21" spans="1:15">
      <c r="A21" s="138" t="s">
        <v>63</v>
      </c>
      <c r="B21" s="141"/>
      <c r="C21" s="138"/>
      <c r="D21" s="138">
        <v>140</v>
      </c>
      <c r="E21" s="138"/>
      <c r="F21" s="138">
        <v>89</v>
      </c>
      <c r="G21" s="138"/>
      <c r="H21" s="138"/>
      <c r="I21" s="138">
        <v>140</v>
      </c>
      <c r="J21" s="138"/>
      <c r="K21" s="138">
        <v>75</v>
      </c>
      <c r="L21" s="142">
        <f>SUM(B21:K21)/10</f>
        <v>44.4</v>
      </c>
      <c r="M21" s="138">
        <v>45</v>
      </c>
      <c r="N21" s="143">
        <f t="shared" si="1"/>
        <v>98.666666666666671</v>
      </c>
      <c r="O21" s="12"/>
    </row>
    <row r="22" spans="1:15">
      <c r="A22" s="138" t="s">
        <v>64</v>
      </c>
      <c r="B22" s="141"/>
      <c r="C22" s="138">
        <v>19</v>
      </c>
      <c r="D22" s="138">
        <v>16</v>
      </c>
      <c r="E22" s="138"/>
      <c r="F22" s="138">
        <v>17</v>
      </c>
      <c r="G22" s="138">
        <v>4</v>
      </c>
      <c r="H22" s="138">
        <v>4</v>
      </c>
      <c r="I22" s="138">
        <v>28</v>
      </c>
      <c r="J22" s="138">
        <v>4</v>
      </c>
      <c r="K22" s="138">
        <v>3</v>
      </c>
      <c r="L22" s="142">
        <f>SUM(B22:K22)/10</f>
        <v>9.5</v>
      </c>
      <c r="M22" s="138">
        <v>10</v>
      </c>
      <c r="N22" s="143">
        <f t="shared" si="1"/>
        <v>95</v>
      </c>
      <c r="O22" s="12"/>
    </row>
    <row r="23" spans="1:15">
      <c r="A23" s="138" t="s">
        <v>65</v>
      </c>
      <c r="B23" s="141">
        <v>2</v>
      </c>
      <c r="C23" s="138"/>
      <c r="D23" s="138">
        <v>15</v>
      </c>
      <c r="E23" s="138">
        <v>16</v>
      </c>
      <c r="F23" s="138"/>
      <c r="G23" s="138">
        <v>4</v>
      </c>
      <c r="H23" s="138"/>
      <c r="I23" s="138"/>
      <c r="J23" s="138">
        <v>15</v>
      </c>
      <c r="K23" s="138">
        <v>15</v>
      </c>
      <c r="L23" s="142">
        <f>SUM(B23:K23)/10</f>
        <v>6.7</v>
      </c>
      <c r="M23" s="138">
        <v>7</v>
      </c>
      <c r="N23" s="143">
        <f t="shared" si="1"/>
        <v>95.714285714285708</v>
      </c>
      <c r="O23" s="12"/>
    </row>
    <row r="24" spans="1:15">
      <c r="A24" s="138" t="s">
        <v>66</v>
      </c>
      <c r="B24" s="141">
        <v>7</v>
      </c>
      <c r="C24" s="138"/>
      <c r="D24" s="138">
        <v>6</v>
      </c>
      <c r="E24" s="138">
        <v>70</v>
      </c>
      <c r="F24" s="138">
        <v>8</v>
      </c>
      <c r="G24" s="138"/>
      <c r="H24" s="138"/>
      <c r="I24" s="138">
        <v>4</v>
      </c>
      <c r="J24" s="138"/>
      <c r="K24" s="138">
        <v>76</v>
      </c>
      <c r="L24" s="142">
        <f t="shared" si="0"/>
        <v>17.100000000000001</v>
      </c>
      <c r="M24" s="138">
        <v>20</v>
      </c>
      <c r="N24" s="143">
        <f t="shared" si="1"/>
        <v>85.500000000000014</v>
      </c>
      <c r="O24" s="12"/>
    </row>
    <row r="25" spans="1:15">
      <c r="A25" s="138" t="s">
        <v>67</v>
      </c>
      <c r="B25" s="141"/>
      <c r="C25" s="138">
        <v>73</v>
      </c>
      <c r="D25" s="138"/>
      <c r="E25" s="138">
        <v>74</v>
      </c>
      <c r="F25" s="138"/>
      <c r="G25" s="138"/>
      <c r="H25" s="138">
        <v>85</v>
      </c>
      <c r="I25" s="138"/>
      <c r="J25" s="138">
        <v>60</v>
      </c>
      <c r="K25" s="138"/>
      <c r="L25" s="142">
        <f>SUM(B25:K25)/10</f>
        <v>29.2</v>
      </c>
      <c r="M25" s="138">
        <v>30</v>
      </c>
      <c r="N25" s="143">
        <f t="shared" si="1"/>
        <v>97.333333333333329</v>
      </c>
      <c r="O25" s="12"/>
    </row>
    <row r="26" spans="1:15">
      <c r="A26" s="138" t="s">
        <v>68</v>
      </c>
      <c r="B26" s="141">
        <v>11</v>
      </c>
      <c r="C26" s="138">
        <v>16</v>
      </c>
      <c r="D26" s="138">
        <v>17</v>
      </c>
      <c r="E26" s="138">
        <v>13</v>
      </c>
      <c r="F26" s="138">
        <v>4</v>
      </c>
      <c r="G26" s="138">
        <v>19</v>
      </c>
      <c r="H26" s="138">
        <v>11</v>
      </c>
      <c r="I26" s="138">
        <v>14</v>
      </c>
      <c r="J26" s="138">
        <v>5</v>
      </c>
      <c r="K26" s="138">
        <v>9</v>
      </c>
      <c r="L26" s="142">
        <f t="shared" si="0"/>
        <v>11.9</v>
      </c>
      <c r="M26" s="138">
        <v>12</v>
      </c>
      <c r="N26" s="143">
        <f t="shared" si="1"/>
        <v>99.166666666666671</v>
      </c>
      <c r="O26" s="12"/>
    </row>
    <row r="27" spans="1:15">
      <c r="A27" s="138" t="s">
        <v>69</v>
      </c>
      <c r="B27" s="141">
        <v>49</v>
      </c>
      <c r="C27" s="138">
        <v>52</v>
      </c>
      <c r="D27" s="138">
        <v>39</v>
      </c>
      <c r="E27" s="138">
        <v>42</v>
      </c>
      <c r="F27" s="138">
        <v>47</v>
      </c>
      <c r="G27" s="138">
        <v>46</v>
      </c>
      <c r="H27" s="138">
        <v>44</v>
      </c>
      <c r="I27" s="138">
        <v>54</v>
      </c>
      <c r="J27" s="138">
        <v>31</v>
      </c>
      <c r="K27" s="138">
        <v>42</v>
      </c>
      <c r="L27" s="142">
        <f t="shared" si="0"/>
        <v>44.6</v>
      </c>
      <c r="M27" s="138">
        <v>52</v>
      </c>
      <c r="N27" s="143">
        <f t="shared" si="1"/>
        <v>85.769230769230774</v>
      </c>
      <c r="O27" s="12"/>
    </row>
    <row r="28" spans="1:15">
      <c r="A28" s="138" t="s">
        <v>70</v>
      </c>
      <c r="B28" s="141">
        <v>20</v>
      </c>
      <c r="C28" s="138">
        <v>15</v>
      </c>
      <c r="D28" s="138">
        <v>15</v>
      </c>
      <c r="E28" s="138">
        <v>12</v>
      </c>
      <c r="F28" s="138"/>
      <c r="G28" s="138">
        <v>20</v>
      </c>
      <c r="H28" s="138"/>
      <c r="I28" s="138">
        <v>25</v>
      </c>
      <c r="J28" s="138"/>
      <c r="K28" s="138"/>
      <c r="L28" s="142">
        <f t="shared" si="0"/>
        <v>10.7</v>
      </c>
      <c r="M28" s="138">
        <v>15</v>
      </c>
      <c r="N28" s="143">
        <f t="shared" si="1"/>
        <v>71.333333333333329</v>
      </c>
      <c r="O28" s="12"/>
    </row>
    <row r="29" spans="1:15">
      <c r="A29" s="138" t="s">
        <v>71</v>
      </c>
      <c r="B29" s="141">
        <v>0.3</v>
      </c>
      <c r="C29" s="138"/>
      <c r="D29" s="138">
        <v>0.3</v>
      </c>
      <c r="E29" s="138"/>
      <c r="F29" s="138">
        <v>0.3</v>
      </c>
      <c r="G29" s="138"/>
      <c r="H29" s="138"/>
      <c r="I29" s="138">
        <v>0.3</v>
      </c>
      <c r="J29" s="138">
        <v>0.3</v>
      </c>
      <c r="K29" s="138"/>
      <c r="L29" s="142">
        <f t="shared" si="0"/>
        <v>0.15</v>
      </c>
      <c r="M29" s="138">
        <v>0.2</v>
      </c>
      <c r="N29" s="143">
        <f t="shared" si="1"/>
        <v>75</v>
      </c>
      <c r="O29" s="12"/>
    </row>
    <row r="30" spans="1:15">
      <c r="A30" s="138" t="s">
        <v>72</v>
      </c>
      <c r="B30" s="141"/>
      <c r="C30" s="138">
        <v>8</v>
      </c>
      <c r="D30" s="138"/>
      <c r="E30" s="138"/>
      <c r="F30" s="138"/>
      <c r="G30" s="138"/>
      <c r="H30" s="138">
        <v>8</v>
      </c>
      <c r="I30" s="138"/>
      <c r="J30" s="138"/>
      <c r="K30" s="138"/>
      <c r="L30" s="142">
        <f>SUM(B30:K30)/10</f>
        <v>1.6</v>
      </c>
      <c r="M30" s="138">
        <v>2</v>
      </c>
      <c r="N30" s="143">
        <f t="shared" si="1"/>
        <v>80</v>
      </c>
      <c r="O30" s="12"/>
    </row>
    <row r="31" spans="1:15">
      <c r="A31" s="138" t="s">
        <v>73</v>
      </c>
      <c r="B31" s="141"/>
      <c r="C31" s="138"/>
      <c r="D31" s="138"/>
      <c r="E31" s="138">
        <v>4</v>
      </c>
      <c r="F31" s="138"/>
      <c r="G31" s="138">
        <v>4</v>
      </c>
      <c r="H31" s="138"/>
      <c r="I31" s="138"/>
      <c r="J31" s="138">
        <v>4</v>
      </c>
      <c r="K31" s="138"/>
      <c r="L31" s="142">
        <f>SUM(B31:K31)/10</f>
        <v>1.2</v>
      </c>
      <c r="M31" s="138">
        <v>1.5</v>
      </c>
      <c r="N31" s="143">
        <f t="shared" si="1"/>
        <v>80</v>
      </c>
      <c r="O31" s="12"/>
    </row>
    <row r="32" spans="1:15">
      <c r="A32" s="138" t="s">
        <v>74</v>
      </c>
      <c r="B32" s="141">
        <v>7</v>
      </c>
      <c r="C32" s="138">
        <v>7</v>
      </c>
      <c r="D32" s="138">
        <v>7</v>
      </c>
      <c r="E32" s="138">
        <v>7</v>
      </c>
      <c r="F32" s="138">
        <v>7</v>
      </c>
      <c r="G32" s="138">
        <v>7</v>
      </c>
      <c r="H32" s="138">
        <v>7</v>
      </c>
      <c r="I32" s="138">
        <v>7</v>
      </c>
      <c r="J32" s="138">
        <v>7</v>
      </c>
      <c r="K32" s="138">
        <v>7</v>
      </c>
      <c r="L32" s="142">
        <f>SUM(B32:K32)/10</f>
        <v>7</v>
      </c>
      <c r="M32" s="138">
        <v>7</v>
      </c>
      <c r="N32" s="143">
        <f t="shared" si="1"/>
        <v>100</v>
      </c>
      <c r="O32" s="12"/>
    </row>
    <row r="33" spans="1:15">
      <c r="A33" s="138" t="s">
        <v>75</v>
      </c>
      <c r="B33" s="146">
        <v>50</v>
      </c>
      <c r="C33" s="138">
        <v>50</v>
      </c>
      <c r="D33" s="138">
        <v>50</v>
      </c>
      <c r="E33" s="138">
        <v>50</v>
      </c>
      <c r="F33" s="138">
        <v>50</v>
      </c>
      <c r="G33" s="138">
        <v>50</v>
      </c>
      <c r="H33" s="138">
        <v>50</v>
      </c>
      <c r="I33" s="138">
        <v>50</v>
      </c>
      <c r="J33" s="138">
        <v>50</v>
      </c>
      <c r="K33" s="138">
        <v>50</v>
      </c>
      <c r="L33" s="142">
        <f>SUM(B33:K33)/10</f>
        <v>50</v>
      </c>
      <c r="M33" s="138">
        <v>50</v>
      </c>
      <c r="N33" s="143">
        <f t="shared" si="1"/>
        <v>100</v>
      </c>
      <c r="O33" s="12"/>
    </row>
    <row r="34" spans="1:15">
      <c r="A34" s="138" t="s">
        <v>76</v>
      </c>
      <c r="B34" s="146"/>
      <c r="C34" s="138"/>
      <c r="D34" s="138"/>
      <c r="E34" s="138"/>
      <c r="F34" s="138"/>
      <c r="G34" s="138"/>
      <c r="H34" s="138"/>
      <c r="I34" s="138"/>
      <c r="J34" s="138"/>
      <c r="K34" s="138"/>
      <c r="L34" s="141"/>
      <c r="M34" s="138"/>
      <c r="N34" s="143">
        <f>AVERAGE(N4:N33)</f>
        <v>91.976487586487593</v>
      </c>
      <c r="O34" s="12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K9" sqref="K9"/>
    </sheetView>
  </sheetViews>
  <sheetFormatPr defaultRowHeight="15"/>
  <cols>
    <col min="1" max="1" width="30.28515625" customWidth="1"/>
  </cols>
  <sheetData>
    <row r="1" spans="1:14">
      <c r="A1" s="266" t="s">
        <v>121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>
      <c r="A2" s="14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.75">
      <c r="A3" s="11" t="s">
        <v>33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10" t="s">
        <v>41</v>
      </c>
      <c r="J3" s="10" t="s">
        <v>42</v>
      </c>
      <c r="K3" s="10" t="s">
        <v>43</v>
      </c>
      <c r="L3" s="10" t="s">
        <v>44</v>
      </c>
      <c r="M3" s="10" t="s">
        <v>45</v>
      </c>
      <c r="N3" s="10" t="s">
        <v>46</v>
      </c>
    </row>
    <row r="4" spans="1:14" ht="15.75">
      <c r="A4" s="11" t="s">
        <v>47</v>
      </c>
      <c r="B4" s="138"/>
      <c r="C4" s="11">
        <v>54</v>
      </c>
      <c r="D4" s="11">
        <v>31</v>
      </c>
      <c r="E4" s="11">
        <v>25</v>
      </c>
      <c r="F4" s="11">
        <v>55</v>
      </c>
      <c r="G4" s="11">
        <v>16</v>
      </c>
      <c r="H4" s="11">
        <v>84</v>
      </c>
      <c r="I4" s="11">
        <v>18</v>
      </c>
      <c r="J4" s="11">
        <v>44</v>
      </c>
      <c r="K4" s="11">
        <v>45</v>
      </c>
      <c r="L4" s="13">
        <f t="shared" ref="L4:L29" si="0">SUM(B4:K4)/10</f>
        <v>37.200000000000003</v>
      </c>
      <c r="M4" s="11">
        <v>40</v>
      </c>
      <c r="N4" s="13">
        <f t="shared" ref="N4:N11" si="1">L4*100/M4</f>
        <v>93.000000000000014</v>
      </c>
    </row>
    <row r="5" spans="1:14" ht="15.75">
      <c r="A5" s="11" t="s">
        <v>15</v>
      </c>
      <c r="B5" s="138">
        <v>50</v>
      </c>
      <c r="C5" s="11">
        <v>40</v>
      </c>
      <c r="D5" s="11">
        <v>20</v>
      </c>
      <c r="E5" s="11">
        <v>50</v>
      </c>
      <c r="F5" s="11">
        <v>20</v>
      </c>
      <c r="G5" s="11">
        <v>50</v>
      </c>
      <c r="H5" s="11">
        <v>40</v>
      </c>
      <c r="I5" s="11">
        <v>50</v>
      </c>
      <c r="J5" s="11">
        <v>30</v>
      </c>
      <c r="K5" s="11">
        <v>30</v>
      </c>
      <c r="L5" s="13">
        <f t="shared" si="0"/>
        <v>38</v>
      </c>
      <c r="M5" s="11">
        <v>40</v>
      </c>
      <c r="N5" s="13">
        <f t="shared" si="1"/>
        <v>95</v>
      </c>
    </row>
    <row r="6" spans="1:14" ht="15.75">
      <c r="A6" s="11" t="s">
        <v>48</v>
      </c>
      <c r="B6" s="138"/>
      <c r="C6" s="11">
        <v>2</v>
      </c>
      <c r="D6" s="11">
        <v>36</v>
      </c>
      <c r="E6" s="11">
        <v>5</v>
      </c>
      <c r="F6" s="11">
        <v>47</v>
      </c>
      <c r="G6" s="11">
        <v>7</v>
      </c>
      <c r="H6" s="11">
        <v>3</v>
      </c>
      <c r="I6" s="11"/>
      <c r="J6" s="11"/>
      <c r="K6" s="11"/>
      <c r="L6" s="13">
        <f t="shared" si="0"/>
        <v>10</v>
      </c>
      <c r="M6" s="11">
        <v>10</v>
      </c>
      <c r="N6" s="13">
        <f t="shared" si="1"/>
        <v>100</v>
      </c>
    </row>
    <row r="7" spans="1:14" ht="15.75">
      <c r="A7" s="11" t="s">
        <v>49</v>
      </c>
      <c r="B7" s="138"/>
      <c r="C7" s="11"/>
      <c r="D7" s="11"/>
      <c r="E7" s="148">
        <v>6</v>
      </c>
      <c r="F7" s="11"/>
      <c r="G7" s="11"/>
      <c r="H7" s="11"/>
      <c r="I7" s="11">
        <v>6</v>
      </c>
      <c r="J7" s="11"/>
      <c r="K7" s="11"/>
      <c r="L7" s="13">
        <f t="shared" si="0"/>
        <v>1.2</v>
      </c>
      <c r="M7" s="11">
        <v>2</v>
      </c>
      <c r="N7" s="13">
        <f t="shared" si="1"/>
        <v>60</v>
      </c>
    </row>
    <row r="8" spans="1:14" ht="15.75">
      <c r="A8" s="11" t="s">
        <v>50</v>
      </c>
      <c r="B8" s="138">
        <v>6</v>
      </c>
      <c r="C8" s="12"/>
      <c r="D8" s="11"/>
      <c r="E8" s="11">
        <v>12</v>
      </c>
      <c r="F8" s="11"/>
      <c r="G8" s="11"/>
      <c r="H8" s="11"/>
      <c r="I8" s="11"/>
      <c r="J8" s="11"/>
      <c r="K8" s="11">
        <v>34</v>
      </c>
      <c r="L8" s="13">
        <f>SUM(B8:K8)/10</f>
        <v>5.2</v>
      </c>
      <c r="M8" s="11">
        <v>6</v>
      </c>
      <c r="N8" s="13">
        <f t="shared" si="1"/>
        <v>86.666666666666671</v>
      </c>
    </row>
    <row r="9" spans="1:14" ht="15.75">
      <c r="A9" s="11" t="s">
        <v>51</v>
      </c>
      <c r="B9" s="138">
        <v>32</v>
      </c>
      <c r="C9" s="11">
        <v>25</v>
      </c>
      <c r="D9" s="11">
        <v>25</v>
      </c>
      <c r="E9" s="11">
        <v>12</v>
      </c>
      <c r="F9" s="11">
        <v>25</v>
      </c>
      <c r="G9" s="11">
        <v>40</v>
      </c>
      <c r="H9" s="11">
        <v>25</v>
      </c>
      <c r="I9" s="11">
        <v>13</v>
      </c>
      <c r="J9" s="11">
        <v>28</v>
      </c>
      <c r="K9" s="11">
        <v>7</v>
      </c>
      <c r="L9" s="13">
        <f t="shared" si="0"/>
        <v>23.2</v>
      </c>
      <c r="M9" s="11">
        <v>25</v>
      </c>
      <c r="N9" s="13">
        <f t="shared" si="1"/>
        <v>92.8</v>
      </c>
    </row>
    <row r="10" spans="1:14" ht="15.75">
      <c r="A10" s="11" t="s">
        <v>52</v>
      </c>
      <c r="B10" s="138">
        <v>12</v>
      </c>
      <c r="C10" s="11"/>
      <c r="D10" s="11"/>
      <c r="E10" s="11">
        <v>7</v>
      </c>
      <c r="F10" s="11"/>
      <c r="G10" s="11"/>
      <c r="H10" s="11"/>
      <c r="I10" s="11"/>
      <c r="J10" s="11"/>
      <c r="K10" s="11"/>
      <c r="L10" s="13">
        <f>SUM(B10:K10)/10</f>
        <v>1.9</v>
      </c>
      <c r="M10" s="11">
        <v>2</v>
      </c>
      <c r="N10" s="13">
        <f t="shared" si="1"/>
        <v>95</v>
      </c>
    </row>
    <row r="11" spans="1:14" ht="15.75">
      <c r="A11" s="11" t="s">
        <v>53</v>
      </c>
      <c r="B11" s="138">
        <v>120</v>
      </c>
      <c r="C11" s="11">
        <v>122</v>
      </c>
      <c r="D11" s="11">
        <v>30</v>
      </c>
      <c r="E11" s="11">
        <v>124</v>
      </c>
      <c r="F11" s="11">
        <v>81</v>
      </c>
      <c r="G11" s="11">
        <v>137</v>
      </c>
      <c r="H11" s="11">
        <v>123</v>
      </c>
      <c r="I11" s="11">
        <v>115</v>
      </c>
      <c r="J11" s="11">
        <v>144</v>
      </c>
      <c r="K11" s="11">
        <v>48</v>
      </c>
      <c r="L11" s="13">
        <f>SUM(B11:K11)/10-4.4</f>
        <v>100</v>
      </c>
      <c r="M11" s="11">
        <v>100</v>
      </c>
      <c r="N11" s="13">
        <f t="shared" si="1"/>
        <v>100</v>
      </c>
    </row>
    <row r="12" spans="1:14" ht="15.75">
      <c r="A12" s="11" t="s">
        <v>54</v>
      </c>
      <c r="B12" s="138">
        <v>162</v>
      </c>
      <c r="C12" s="11">
        <v>134</v>
      </c>
      <c r="D12" s="11">
        <v>78</v>
      </c>
      <c r="E12" s="11">
        <v>77</v>
      </c>
      <c r="F12" s="11">
        <v>95</v>
      </c>
      <c r="G12" s="11">
        <v>208</v>
      </c>
      <c r="H12" s="11">
        <v>145</v>
      </c>
      <c r="I12" s="11">
        <v>166</v>
      </c>
      <c r="J12" s="11">
        <v>54</v>
      </c>
      <c r="K12" s="11">
        <v>37</v>
      </c>
      <c r="L12" s="13">
        <f>SUM(B12:K12)/10+4.4</f>
        <v>120</v>
      </c>
      <c r="M12" s="11">
        <v>120</v>
      </c>
      <c r="N12" s="13">
        <f>L12*100/M12</f>
        <v>100</v>
      </c>
    </row>
    <row r="13" spans="1:14" ht="15.75">
      <c r="A13" s="11" t="s">
        <v>55</v>
      </c>
      <c r="B13" s="138">
        <v>114</v>
      </c>
      <c r="C13" s="11">
        <v>130</v>
      </c>
      <c r="D13" s="11">
        <v>100</v>
      </c>
      <c r="E13" s="11">
        <v>22</v>
      </c>
      <c r="F13" s="11">
        <v>100</v>
      </c>
      <c r="G13" s="11">
        <v>123</v>
      </c>
      <c r="H13" s="11"/>
      <c r="I13" s="11">
        <v>130</v>
      </c>
      <c r="J13" s="11">
        <v>100</v>
      </c>
      <c r="K13" s="11">
        <v>100</v>
      </c>
      <c r="L13" s="13">
        <f t="shared" si="0"/>
        <v>91.9</v>
      </c>
      <c r="M13" s="11">
        <v>100</v>
      </c>
      <c r="N13" s="13">
        <f t="shared" ref="N13:N33" si="2">L13*100/M13</f>
        <v>91.9</v>
      </c>
    </row>
    <row r="14" spans="1:14" ht="15.75">
      <c r="A14" s="11" t="s">
        <v>56</v>
      </c>
      <c r="B14" s="138">
        <v>15</v>
      </c>
      <c r="C14" s="11">
        <v>15</v>
      </c>
      <c r="D14" s="11">
        <v>9</v>
      </c>
      <c r="E14" s="11"/>
      <c r="F14" s="11">
        <v>15</v>
      </c>
      <c r="G14" s="11"/>
      <c r="H14" s="11">
        <v>15</v>
      </c>
      <c r="I14" s="11"/>
      <c r="J14" s="11"/>
      <c r="K14" s="11">
        <v>25</v>
      </c>
      <c r="L14" s="13">
        <f t="shared" si="0"/>
        <v>9.4</v>
      </c>
      <c r="M14" s="11">
        <v>15</v>
      </c>
      <c r="N14" s="13">
        <f t="shared" si="2"/>
        <v>62.666666666666664</v>
      </c>
    </row>
    <row r="15" spans="1:14" ht="15.75">
      <c r="A15" s="11" t="s">
        <v>57</v>
      </c>
      <c r="B15" s="138">
        <v>150</v>
      </c>
      <c r="C15" s="11"/>
      <c r="D15" s="11">
        <v>150</v>
      </c>
      <c r="E15" s="11">
        <v>150</v>
      </c>
      <c r="F15" s="11"/>
      <c r="G15" s="11"/>
      <c r="H15" s="11">
        <v>150</v>
      </c>
      <c r="I15" s="11"/>
      <c r="J15" s="11"/>
      <c r="K15" s="11">
        <v>150</v>
      </c>
      <c r="L15" s="13">
        <f t="shared" si="0"/>
        <v>75</v>
      </c>
      <c r="M15" s="11">
        <v>80</v>
      </c>
      <c r="N15" s="13">
        <f t="shared" si="2"/>
        <v>93.75</v>
      </c>
    </row>
    <row r="16" spans="1:14" ht="15.75">
      <c r="A16" s="11" t="s">
        <v>58</v>
      </c>
      <c r="B16" s="138"/>
      <c r="C16" s="11">
        <v>37</v>
      </c>
      <c r="D16" s="11">
        <v>50</v>
      </c>
      <c r="E16" s="11">
        <v>37</v>
      </c>
      <c r="F16" s="11">
        <v>11</v>
      </c>
      <c r="G16" s="11"/>
      <c r="H16" s="11">
        <v>37</v>
      </c>
      <c r="I16" s="11">
        <v>73</v>
      </c>
      <c r="J16" s="11">
        <v>48</v>
      </c>
      <c r="K16" s="11">
        <v>47</v>
      </c>
      <c r="L16" s="13">
        <f>SUM(B16:K16)/10+0.4+1.6</f>
        <v>36</v>
      </c>
      <c r="M16" s="11">
        <v>40</v>
      </c>
      <c r="N16" s="13">
        <f t="shared" si="2"/>
        <v>90</v>
      </c>
    </row>
    <row r="17" spans="1:14" ht="15.75">
      <c r="A17" s="11" t="s">
        <v>59</v>
      </c>
      <c r="B17" s="138">
        <v>34</v>
      </c>
      <c r="C17" s="11"/>
      <c r="D17" s="11"/>
      <c r="E17" s="11"/>
      <c r="F17" s="11">
        <v>35</v>
      </c>
      <c r="G17" s="11">
        <v>35</v>
      </c>
      <c r="H17" s="11"/>
      <c r="I17" s="11"/>
      <c r="J17" s="11"/>
      <c r="K17" s="11"/>
      <c r="L17" s="13">
        <f>SUM(B17:K17)/10-0.4</f>
        <v>10</v>
      </c>
      <c r="M17" s="11">
        <v>10</v>
      </c>
      <c r="N17" s="13">
        <f t="shared" si="2"/>
        <v>100</v>
      </c>
    </row>
    <row r="18" spans="1:14" ht="15.75">
      <c r="A18" s="11" t="s">
        <v>60</v>
      </c>
      <c r="B18" s="138">
        <v>50</v>
      </c>
      <c r="C18" s="11"/>
      <c r="D18" s="11"/>
      <c r="E18" s="11"/>
      <c r="F18" s="11"/>
      <c r="G18" s="11"/>
      <c r="H18" s="11"/>
      <c r="I18" s="11"/>
      <c r="J18" s="11"/>
      <c r="K18" s="11"/>
      <c r="L18" s="13">
        <f t="shared" si="0"/>
        <v>5</v>
      </c>
      <c r="M18" s="11">
        <v>5</v>
      </c>
      <c r="N18" s="13">
        <f t="shared" si="2"/>
        <v>100</v>
      </c>
    </row>
    <row r="19" spans="1:14" ht="16.5" customHeight="1">
      <c r="A19" s="14" t="s">
        <v>61</v>
      </c>
      <c r="B19" s="138">
        <v>309</v>
      </c>
      <c r="C19" s="11">
        <v>375</v>
      </c>
      <c r="D19" s="11">
        <v>375</v>
      </c>
      <c r="E19" s="11">
        <v>355</v>
      </c>
      <c r="F19" s="11">
        <v>406</v>
      </c>
      <c r="G19" s="11">
        <v>354</v>
      </c>
      <c r="H19" s="11">
        <v>224</v>
      </c>
      <c r="I19" s="11">
        <v>105</v>
      </c>
      <c r="J19" s="11">
        <v>329</v>
      </c>
      <c r="K19" s="11">
        <v>278</v>
      </c>
      <c r="L19" s="13">
        <f>SUM(B19:K19)/10</f>
        <v>311</v>
      </c>
      <c r="M19" s="11">
        <v>350</v>
      </c>
      <c r="N19" s="13">
        <f t="shared" si="2"/>
        <v>88.857142857142861</v>
      </c>
    </row>
    <row r="20" spans="1:14" ht="15.75">
      <c r="A20" s="11" t="s">
        <v>62</v>
      </c>
      <c r="B20" s="138">
        <v>12</v>
      </c>
      <c r="C20" s="11">
        <v>12</v>
      </c>
      <c r="D20" s="11">
        <v>15</v>
      </c>
      <c r="E20" s="11">
        <v>17</v>
      </c>
      <c r="F20" s="11">
        <v>16</v>
      </c>
      <c r="G20" s="11">
        <v>15</v>
      </c>
      <c r="H20" s="11">
        <v>17</v>
      </c>
      <c r="I20" s="11">
        <v>6</v>
      </c>
      <c r="J20" s="11">
        <v>12</v>
      </c>
      <c r="K20" s="11">
        <v>9</v>
      </c>
      <c r="L20" s="13">
        <f>SUM(B20:K20)/10</f>
        <v>13.1</v>
      </c>
      <c r="M20" s="11">
        <v>13</v>
      </c>
      <c r="N20" s="13">
        <v>100</v>
      </c>
    </row>
    <row r="21" spans="1:14" ht="15.75">
      <c r="A21" s="11" t="s">
        <v>63</v>
      </c>
      <c r="B21" s="138"/>
      <c r="C21" s="11"/>
      <c r="D21" s="11">
        <v>112</v>
      </c>
      <c r="E21" s="11"/>
      <c r="F21" s="11">
        <v>89</v>
      </c>
      <c r="G21" s="11"/>
      <c r="H21" s="11"/>
      <c r="I21" s="11">
        <v>112</v>
      </c>
      <c r="J21" s="11"/>
      <c r="K21" s="11">
        <v>75</v>
      </c>
      <c r="L21" s="13">
        <f>SUM(B21:K21)/10</f>
        <v>38.799999999999997</v>
      </c>
      <c r="M21" s="11">
        <v>40</v>
      </c>
      <c r="N21" s="13">
        <f t="shared" si="2"/>
        <v>96.999999999999986</v>
      </c>
    </row>
    <row r="22" spans="1:14" ht="15.75">
      <c r="A22" s="11" t="s">
        <v>64</v>
      </c>
      <c r="B22" s="138"/>
      <c r="C22" s="11">
        <v>13</v>
      </c>
      <c r="D22" s="11">
        <v>7</v>
      </c>
      <c r="E22" s="11"/>
      <c r="F22" s="11">
        <v>15</v>
      </c>
      <c r="G22" s="11">
        <v>3</v>
      </c>
      <c r="H22" s="11">
        <v>3</v>
      </c>
      <c r="I22" s="11">
        <v>27</v>
      </c>
      <c r="J22" s="11">
        <v>3</v>
      </c>
      <c r="K22" s="11">
        <v>3</v>
      </c>
      <c r="L22" s="13">
        <f>SUM(B22:K22)/10</f>
        <v>7.4</v>
      </c>
      <c r="M22" s="11">
        <v>8</v>
      </c>
      <c r="N22" s="13">
        <f t="shared" si="2"/>
        <v>92.5</v>
      </c>
    </row>
    <row r="23" spans="1:14" ht="15.75">
      <c r="A23" s="11" t="s">
        <v>65</v>
      </c>
      <c r="B23" s="138">
        <v>1</v>
      </c>
      <c r="C23" s="11"/>
      <c r="D23" s="11"/>
      <c r="E23" s="11">
        <v>13</v>
      </c>
      <c r="F23" s="11"/>
      <c r="G23" s="11">
        <v>3</v>
      </c>
      <c r="H23" s="11"/>
      <c r="I23" s="11"/>
      <c r="J23" s="11"/>
      <c r="K23" s="11">
        <v>10</v>
      </c>
      <c r="L23" s="13">
        <f>SUM(B23:K23)/10</f>
        <v>2.7</v>
      </c>
      <c r="M23" s="11">
        <v>3</v>
      </c>
      <c r="N23" s="13">
        <f t="shared" si="2"/>
        <v>90</v>
      </c>
    </row>
    <row r="24" spans="1:14" ht="15.75">
      <c r="A24" s="11" t="s">
        <v>66</v>
      </c>
      <c r="B24" s="138">
        <v>5</v>
      </c>
      <c r="C24" s="11"/>
      <c r="D24" s="11">
        <v>5</v>
      </c>
      <c r="E24" s="11">
        <v>60</v>
      </c>
      <c r="F24" s="11">
        <v>8</v>
      </c>
      <c r="G24" s="11"/>
      <c r="H24" s="11"/>
      <c r="I24" s="11">
        <v>3</v>
      </c>
      <c r="J24" s="11"/>
      <c r="K24" s="11">
        <v>61</v>
      </c>
      <c r="L24" s="13">
        <f t="shared" si="0"/>
        <v>14.2</v>
      </c>
      <c r="M24" s="11">
        <v>16</v>
      </c>
      <c r="N24" s="13">
        <f t="shared" si="2"/>
        <v>88.75</v>
      </c>
    </row>
    <row r="25" spans="1:14" ht="15.75">
      <c r="A25" s="11" t="s">
        <v>67</v>
      </c>
      <c r="B25" s="138"/>
      <c r="C25" s="11">
        <v>61</v>
      </c>
      <c r="D25" s="11"/>
      <c r="E25" s="11">
        <v>55</v>
      </c>
      <c r="F25" s="11"/>
      <c r="G25" s="11"/>
      <c r="H25" s="11">
        <v>60</v>
      </c>
      <c r="I25" s="11"/>
      <c r="J25" s="11">
        <v>42</v>
      </c>
      <c r="K25" s="11"/>
      <c r="L25" s="13">
        <f>SUM(B25:K25)/10-1.8</f>
        <v>20</v>
      </c>
      <c r="M25" s="11">
        <v>20</v>
      </c>
      <c r="N25" s="13">
        <f t="shared" si="2"/>
        <v>100</v>
      </c>
    </row>
    <row r="26" spans="1:14" ht="15.75">
      <c r="A26" s="11" t="s">
        <v>68</v>
      </c>
      <c r="B26" s="138">
        <v>10</v>
      </c>
      <c r="C26" s="11">
        <v>13</v>
      </c>
      <c r="D26" s="11">
        <v>14</v>
      </c>
      <c r="E26" s="11">
        <v>9</v>
      </c>
      <c r="F26" s="11">
        <v>3</v>
      </c>
      <c r="G26" s="11">
        <v>17</v>
      </c>
      <c r="H26" s="11">
        <v>9</v>
      </c>
      <c r="I26" s="11">
        <v>12</v>
      </c>
      <c r="J26" s="11">
        <v>7</v>
      </c>
      <c r="K26" s="11">
        <v>6</v>
      </c>
      <c r="L26" s="13">
        <f t="shared" si="0"/>
        <v>10</v>
      </c>
      <c r="M26" s="11">
        <v>10</v>
      </c>
      <c r="N26" s="13">
        <f t="shared" si="2"/>
        <v>100</v>
      </c>
    </row>
    <row r="27" spans="1:14" ht="15.75">
      <c r="A27" s="11" t="s">
        <v>69</v>
      </c>
      <c r="B27" s="138">
        <v>45</v>
      </c>
      <c r="C27" s="11">
        <v>44</v>
      </c>
      <c r="D27" s="11">
        <v>34</v>
      </c>
      <c r="E27" s="11">
        <v>34</v>
      </c>
      <c r="F27" s="11">
        <v>41</v>
      </c>
      <c r="G27" s="11">
        <v>47</v>
      </c>
      <c r="H27" s="11">
        <v>37</v>
      </c>
      <c r="I27" s="11">
        <v>45</v>
      </c>
      <c r="J27" s="11">
        <v>16</v>
      </c>
      <c r="K27" s="11">
        <v>32</v>
      </c>
      <c r="L27" s="13">
        <f t="shared" si="0"/>
        <v>37.5</v>
      </c>
      <c r="M27" s="11">
        <v>45</v>
      </c>
      <c r="N27" s="13">
        <f t="shared" si="2"/>
        <v>83.333333333333329</v>
      </c>
    </row>
    <row r="28" spans="1:14" ht="15.75">
      <c r="A28" s="11" t="s">
        <v>70</v>
      </c>
      <c r="B28" s="138">
        <v>20</v>
      </c>
      <c r="C28" s="11">
        <v>12</v>
      </c>
      <c r="D28" s="11">
        <v>10</v>
      </c>
      <c r="E28" s="11">
        <v>12</v>
      </c>
      <c r="F28" s="11"/>
      <c r="G28" s="11">
        <v>20</v>
      </c>
      <c r="H28" s="11"/>
      <c r="I28" s="11">
        <v>19</v>
      </c>
      <c r="J28" s="11"/>
      <c r="K28" s="11"/>
      <c r="L28" s="13">
        <f t="shared" si="0"/>
        <v>9.3000000000000007</v>
      </c>
      <c r="M28" s="11">
        <v>10</v>
      </c>
      <c r="N28" s="13">
        <f t="shared" si="2"/>
        <v>93.000000000000014</v>
      </c>
    </row>
    <row r="29" spans="1:14" ht="15.75">
      <c r="A29" s="11" t="s">
        <v>71</v>
      </c>
      <c r="B29" s="138">
        <v>0.2</v>
      </c>
      <c r="C29" s="11"/>
      <c r="D29" s="11">
        <v>0.2</v>
      </c>
      <c r="E29" s="11"/>
      <c r="F29" s="11">
        <v>0.2</v>
      </c>
      <c r="G29" s="11"/>
      <c r="H29" s="11"/>
      <c r="I29" s="11">
        <v>0.2</v>
      </c>
      <c r="J29" s="11">
        <v>0.2</v>
      </c>
      <c r="K29" s="11"/>
      <c r="L29" s="13">
        <f t="shared" si="0"/>
        <v>0.1</v>
      </c>
      <c r="M29" s="11">
        <v>0.2</v>
      </c>
      <c r="N29" s="13">
        <f t="shared" si="2"/>
        <v>50</v>
      </c>
    </row>
    <row r="30" spans="1:14" ht="15.75">
      <c r="A30" s="11" t="s">
        <v>72</v>
      </c>
      <c r="B30" s="138"/>
      <c r="C30" s="11">
        <v>6</v>
      </c>
      <c r="D30" s="11"/>
      <c r="E30" s="11"/>
      <c r="F30" s="11"/>
      <c r="G30" s="11"/>
      <c r="H30" s="11">
        <v>6</v>
      </c>
      <c r="I30" s="11"/>
      <c r="J30" s="11"/>
      <c r="K30" s="11"/>
      <c r="L30" s="13">
        <f>SUM(B30:K30)/10</f>
        <v>1.2</v>
      </c>
      <c r="M30" s="11">
        <v>1.5</v>
      </c>
      <c r="N30" s="13">
        <f t="shared" si="2"/>
        <v>80</v>
      </c>
    </row>
    <row r="31" spans="1:14" ht="15.75">
      <c r="A31" s="11" t="s">
        <v>73</v>
      </c>
      <c r="B31" s="138"/>
      <c r="C31" s="11"/>
      <c r="D31" s="11"/>
      <c r="E31" s="11">
        <v>3</v>
      </c>
      <c r="F31" s="11"/>
      <c r="G31" s="11">
        <v>3</v>
      </c>
      <c r="H31" s="11"/>
      <c r="I31" s="11"/>
      <c r="J31" s="11">
        <v>3</v>
      </c>
      <c r="K31" s="11"/>
      <c r="L31" s="13">
        <f>SUM(B31:K31)/10</f>
        <v>0.9</v>
      </c>
      <c r="M31" s="11">
        <v>1</v>
      </c>
      <c r="N31" s="13">
        <f t="shared" si="2"/>
        <v>90</v>
      </c>
    </row>
    <row r="32" spans="1:14" ht="15.75">
      <c r="A32" s="11" t="s">
        <v>74</v>
      </c>
      <c r="B32" s="138">
        <v>5</v>
      </c>
      <c r="C32" s="11">
        <v>5</v>
      </c>
      <c r="D32" s="11">
        <v>5</v>
      </c>
      <c r="E32" s="11">
        <v>5</v>
      </c>
      <c r="F32" s="11">
        <v>5</v>
      </c>
      <c r="G32" s="11">
        <v>5</v>
      </c>
      <c r="H32" s="11">
        <v>5</v>
      </c>
      <c r="I32" s="11">
        <v>5</v>
      </c>
      <c r="J32" s="11">
        <v>5</v>
      </c>
      <c r="K32" s="11">
        <v>5</v>
      </c>
      <c r="L32" s="13">
        <f>SUM(B32:K32)/10</f>
        <v>5</v>
      </c>
      <c r="M32" s="11">
        <v>5</v>
      </c>
      <c r="N32" s="13">
        <f t="shared" si="2"/>
        <v>100</v>
      </c>
    </row>
    <row r="33" spans="1:14" ht="16.5" thickBot="1">
      <c r="A33" s="11" t="s">
        <v>75</v>
      </c>
      <c r="B33" s="138">
        <v>45</v>
      </c>
      <c r="C33" s="11">
        <v>45</v>
      </c>
      <c r="D33" s="11">
        <v>45</v>
      </c>
      <c r="E33" s="11">
        <v>45</v>
      </c>
      <c r="F33" s="11">
        <v>45</v>
      </c>
      <c r="G33" s="11">
        <v>45</v>
      </c>
      <c r="H33" s="11">
        <v>45</v>
      </c>
      <c r="I33" s="11">
        <v>45</v>
      </c>
      <c r="J33" s="11">
        <v>45</v>
      </c>
      <c r="K33" s="11">
        <v>45</v>
      </c>
      <c r="L33" s="13">
        <f>SUM(B33:K33)/10</f>
        <v>45</v>
      </c>
      <c r="M33" s="15">
        <v>45</v>
      </c>
      <c r="N33" s="13">
        <f t="shared" si="2"/>
        <v>100</v>
      </c>
    </row>
    <row r="34" spans="1:14" ht="15.75">
      <c r="A34" s="11" t="s">
        <v>76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">
        <f>AVERAGE(N4:N33)</f>
        <v>90.474126984126983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 3-6 лет</vt:lpstr>
      <vt:lpstr>1-3 лет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2020-02-12T14:27:11Z</dcterms:modified>
</cp:coreProperties>
</file>